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ottinghamcity.gov.uk\SHD_RES\Finance7\PLANNING &amp; PROJECTS\School Budgets\2018-19\Universal Infant Free School Meals\"/>
    </mc:Choice>
  </mc:AlternateContent>
  <workbookProtection workbookPassword="BFE8" lockStructure="1"/>
  <bookViews>
    <workbookView xWindow="480" yWindow="315" windowWidth="19875" windowHeight="7200"/>
  </bookViews>
  <sheets>
    <sheet name="Guidance" sheetId="3" r:id="rId1"/>
    <sheet name="Latest UIFSM Update" sheetId="2" r:id="rId2"/>
    <sheet name="Latest data" sheetId="6" state="hidden" r:id="rId3"/>
    <sheet name="Provisional 17-18 data" sheetId="8" state="hidden" r:id="rId4"/>
    <sheet name="Provisional UIFSM 17-18 " sheetId="9" r:id="rId5"/>
  </sheets>
  <externalReferences>
    <externalReference r:id="rId6"/>
  </externalReferences>
  <calcPr calcId="162913"/>
</workbook>
</file>

<file path=xl/calcChain.xml><?xml version="1.0" encoding="utf-8"?>
<calcChain xmlns="http://schemas.openxmlformats.org/spreadsheetml/2006/main">
  <c r="BE16" i="6" l="1"/>
  <c r="A18" i="9" l="1"/>
  <c r="J59" i="8" l="1"/>
  <c r="AX59" i="8" l="1"/>
  <c r="AV59" i="8"/>
  <c r="AT59" i="8"/>
  <c r="AR59" i="8"/>
  <c r="AP59" i="8"/>
  <c r="AN59" i="8"/>
  <c r="AL59" i="8"/>
  <c r="AJ59" i="8"/>
  <c r="AH59" i="8"/>
  <c r="AF59" i="8"/>
  <c r="AD59" i="8"/>
  <c r="AB59" i="8"/>
  <c r="Z59" i="8"/>
  <c r="X59" i="8"/>
  <c r="V59" i="8"/>
  <c r="T59" i="8"/>
  <c r="R59" i="8"/>
  <c r="P59" i="8"/>
  <c r="N59" i="8"/>
  <c r="L59" i="8"/>
  <c r="A21" i="8" l="1"/>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1" i="8"/>
  <c r="A52" i="8"/>
  <c r="A53" i="8"/>
  <c r="A54" i="8"/>
  <c r="A55" i="8"/>
  <c r="A56" i="8"/>
  <c r="A57" i="8"/>
  <c r="A20" i="8"/>
  <c r="AH24" i="9" l="1"/>
  <c r="Z24" i="9"/>
  <c r="R24" i="9"/>
  <c r="AN24" i="9"/>
  <c r="AF24" i="9"/>
  <c r="X24" i="9"/>
  <c r="P24" i="9"/>
  <c r="AL24" i="9"/>
  <c r="AD24" i="9"/>
  <c r="V24" i="9"/>
  <c r="N24" i="9"/>
  <c r="AJ24" i="9"/>
  <c r="AB24" i="9"/>
  <c r="T24" i="9"/>
  <c r="K24" i="9"/>
  <c r="AP24" i="9" l="1"/>
  <c r="I24" i="9" l="1"/>
  <c r="H24" i="9"/>
  <c r="G24" i="9"/>
  <c r="F24" i="9"/>
  <c r="E24" i="9"/>
  <c r="D24" i="9"/>
  <c r="C24" i="9"/>
  <c r="B24" i="9"/>
  <c r="A24" i="9"/>
  <c r="B22" i="2" l="1"/>
  <c r="C22" i="2"/>
  <c r="F22" i="2"/>
  <c r="BE47" i="6" l="1"/>
  <c r="BE45" i="6"/>
  <c r="BE43" i="6"/>
  <c r="BE41" i="6"/>
  <c r="BE39" i="6"/>
  <c r="BE37" i="6"/>
  <c r="BE35" i="6"/>
  <c r="BE33" i="6"/>
  <c r="BE31" i="6"/>
  <c r="BE29" i="6"/>
  <c r="BE27" i="6"/>
  <c r="BE25" i="6"/>
  <c r="BE23" i="6"/>
  <c r="BE21" i="6"/>
  <c r="BE19" i="6"/>
  <c r="BE17" i="6"/>
  <c r="BC49" i="6"/>
  <c r="BA49" i="6"/>
  <c r="BE46" i="6"/>
  <c r="BE44" i="6"/>
  <c r="BE42" i="6"/>
  <c r="BE40" i="6"/>
  <c r="BE38" i="6"/>
  <c r="BE36" i="6"/>
  <c r="BE34" i="6"/>
  <c r="BE32" i="6"/>
  <c r="BE30" i="6"/>
  <c r="BE28" i="6"/>
  <c r="BE26" i="6"/>
  <c r="BE24" i="6"/>
  <c r="BE22" i="6"/>
  <c r="BE20" i="6"/>
  <c r="BE18" i="6"/>
  <c r="AR22" i="2"/>
  <c r="AT22" i="2"/>
  <c r="BC22" i="2"/>
  <c r="V22" i="2"/>
  <c r="BA22" i="2"/>
  <c r="AW22" i="2"/>
  <c r="N22" i="2"/>
  <c r="AY22" i="2"/>
  <c r="AD22" i="2"/>
  <c r="G22" i="2"/>
  <c r="AL22" i="2"/>
  <c r="H22" i="2"/>
  <c r="P22" i="2"/>
  <c r="X22" i="2"/>
  <c r="AF22" i="2"/>
  <c r="AN22" i="2"/>
  <c r="E22" i="2"/>
  <c r="J22" i="2"/>
  <c r="R22" i="2"/>
  <c r="Z22" i="2"/>
  <c r="AH22" i="2"/>
  <c r="AP22" i="2"/>
  <c r="L22" i="2"/>
  <c r="T22" i="2"/>
  <c r="AB22" i="2"/>
  <c r="AJ22" i="2"/>
  <c r="S49" i="6"/>
  <c r="T49" i="6"/>
  <c r="U49" i="6"/>
  <c r="V49" i="6"/>
  <c r="W49" i="6"/>
  <c r="X49" i="6"/>
  <c r="Y49" i="6"/>
  <c r="Z49" i="6"/>
  <c r="AA49" i="6"/>
  <c r="AB49" i="6"/>
  <c r="AC49" i="6"/>
  <c r="AD49" i="6"/>
  <c r="AE49" i="6"/>
  <c r="AF49" i="6"/>
  <c r="AG49" i="6"/>
  <c r="AH49" i="6"/>
  <c r="AI49" i="6"/>
  <c r="AJ49" i="6"/>
  <c r="AK49" i="6"/>
  <c r="AL49" i="6"/>
  <c r="AM49" i="6"/>
  <c r="AN49" i="6"/>
  <c r="AO49" i="6"/>
  <c r="AP49" i="6"/>
  <c r="AQ49" i="6"/>
  <c r="AR49" i="6"/>
  <c r="AS49" i="6"/>
  <c r="AT49" i="6"/>
  <c r="AU49" i="6"/>
  <c r="AV49" i="6"/>
  <c r="J49" i="6"/>
  <c r="K49" i="6"/>
  <c r="L49" i="6"/>
  <c r="M49" i="6"/>
  <c r="N49" i="6"/>
  <c r="O49" i="6"/>
  <c r="P49" i="6"/>
  <c r="Q49" i="6"/>
  <c r="R49" i="6"/>
  <c r="AY49" i="6" l="1"/>
  <c r="BE49" i="6"/>
</calcChain>
</file>

<file path=xl/sharedStrings.xml><?xml version="1.0" encoding="utf-8"?>
<sst xmlns="http://schemas.openxmlformats.org/spreadsheetml/2006/main" count="531" uniqueCount="221">
  <si>
    <t xml:space="preserve"> </t>
  </si>
  <si>
    <t xml:space="preserve">STATE-FUNDED PRIMARY AND SECONDARY, MAINTAINED AND NON-MAINTAINED SPECIAL SCHOOLS, SPECIAL ACADEMIES, PUPIL REFERRAL UNITS (PRU) AND ALTERNATIVE PROVISION (AP) ACADEMIES (1): </t>
  </si>
  <si>
    <t>By School</t>
  </si>
  <si>
    <t>PLEASE NOTE:</t>
  </si>
  <si>
    <t>3. Eligible Year 1 and Year 2 pupils counts include National Curriculum not followed pupils, aged 4, 5 and 6.</t>
  </si>
  <si>
    <t>School Details</t>
  </si>
  <si>
    <t>Allocation and Payments</t>
  </si>
  <si>
    <t>Pupil Data Used for Calculating the Allocations</t>
  </si>
  <si>
    <t>Nottingham</t>
  </si>
  <si>
    <t>Bentinck Primary and Nursery School</t>
  </si>
  <si>
    <t>Community School</t>
  </si>
  <si>
    <t>Cantrell Primary and Nursery School</t>
  </si>
  <si>
    <t>Carrington Primary and Nursery School</t>
  </si>
  <si>
    <t>Dunkirk Primary and Nursery School</t>
  </si>
  <si>
    <t>Melbury Primary School</t>
  </si>
  <si>
    <t>Middleton Primary and Nursery School</t>
  </si>
  <si>
    <t>Robert Shaw Primary and Nursery School</t>
  </si>
  <si>
    <t>Heathfield Primary and Nursery School</t>
  </si>
  <si>
    <t>William Booth Primary and Nursery School</t>
  </si>
  <si>
    <t>Walter Halls Primary and Early Years School</t>
  </si>
  <si>
    <t>Southwold Primary School and Early Years' Centre</t>
  </si>
  <si>
    <t>Rise Park Primary and Nursery School</t>
  </si>
  <si>
    <t>Crabtree Farm Primary School</t>
  </si>
  <si>
    <t>Welbeck Primary School</t>
  </si>
  <si>
    <t>Haydn Primary School</t>
  </si>
  <si>
    <t>Hempshill Hall Primary School</t>
  </si>
  <si>
    <t>Stanstead Nursery and Primary School</t>
  </si>
  <si>
    <t>Claremont Primary and Nursery School</t>
  </si>
  <si>
    <t>Snape Wood Primary and Nursery School</t>
  </si>
  <si>
    <t>Springfield Primary School</t>
  </si>
  <si>
    <t>Forest Fields Primary and Nursery School</t>
  </si>
  <si>
    <t>Whitegate Primary and Nursery School</t>
  </si>
  <si>
    <t>Voluntary Aided School</t>
  </si>
  <si>
    <t>South Wilford Endowed CofE Primary School</t>
  </si>
  <si>
    <t>Rosehill School</t>
  </si>
  <si>
    <t>Community Special School</t>
  </si>
  <si>
    <t>Southglade Primary School</t>
  </si>
  <si>
    <t>Westglade Primary School</t>
  </si>
  <si>
    <t>Robin Hood Primary School</t>
  </si>
  <si>
    <t>Henry Whipple Primary School</t>
  </si>
  <si>
    <t>Dovecote Primary and Nursery School</t>
  </si>
  <si>
    <t>Greenfields Community School</t>
  </si>
  <si>
    <t>Oak Field School and Specialist Sports College</t>
  </si>
  <si>
    <t>Rufford Primary and Nursery School</t>
  </si>
  <si>
    <t>Seely Primary School</t>
  </si>
  <si>
    <t>Funding Adjustments on Schools Budget Letter</t>
  </si>
  <si>
    <t>H</t>
  </si>
  <si>
    <t>J</t>
  </si>
  <si>
    <t>Column</t>
  </si>
  <si>
    <t>minus</t>
  </si>
  <si>
    <t>equals the number of eligible pupils</t>
  </si>
  <si>
    <t>L</t>
  </si>
  <si>
    <t>less</t>
  </si>
  <si>
    <t>June/July payment</t>
  </si>
  <si>
    <t>URN</t>
  </si>
  <si>
    <t>LAEstab</t>
  </si>
  <si>
    <t>LA</t>
  </si>
  <si>
    <t>Local Authority</t>
  </si>
  <si>
    <t>Estab</t>
  </si>
  <si>
    <t>School Name</t>
  </si>
  <si>
    <t>School Type</t>
  </si>
  <si>
    <t>Latest UIFSM Update Tab</t>
  </si>
  <si>
    <t>Meals taken by Reception pupils from October 2016 census</t>
  </si>
  <si>
    <t>Meals taken by Reception FSM pupils from October 2016 census</t>
  </si>
  <si>
    <t>Meals taken by Reception pupils from January 2017 census</t>
  </si>
  <si>
    <t>Meals taken by Reception FSM pupils from January 2017 census</t>
  </si>
  <si>
    <t>Total Eligible Meals taken by Reception pupils from January 2017 census (Col Y - Col AA)</t>
  </si>
  <si>
    <t>Meals taken by Year 1 and Year 2 pupils from October 2016 census</t>
  </si>
  <si>
    <t>Meals taken by Year 1 and Year 2 FSM pupils from October 2016 census</t>
  </si>
  <si>
    <t>Total Eligible Meals taken by Year 1 and Year 2 pupils from October 2016 census (Col AE - Col AG)</t>
  </si>
  <si>
    <t>Meals taken by Year 1 and Year 2 pupils from January 2017 census</t>
  </si>
  <si>
    <t>Meals taken by Year 1 and Year 2 FSM pupils from January 2017 census</t>
  </si>
  <si>
    <t>Total Eligible Meals taken by Year 1 and Year 2 pupils from January 2017 census (Col AK - Col AM)</t>
  </si>
  <si>
    <t>Total Eligible Meals taken by Reception pupils used in 2016-17 final allocation calculation5</t>
  </si>
  <si>
    <t>Total Eligible Meals taken by Year 1 and Year 2 pupils used in 2016-17 final allocation calculation6</t>
  </si>
  <si>
    <t>Total Funding Adjustment to be made in 2017/18</t>
  </si>
  <si>
    <t>Adjustment to Sept 16-Mar 17 Provisional Allocation</t>
  </si>
  <si>
    <t>Provisional Allocation Sept 17 to March 18</t>
  </si>
  <si>
    <t>Final allocation April 17 to Aug 17</t>
  </si>
  <si>
    <t>Total Eligible Meals taken by Reception pupils from October 2016 census (Col S - Col U)</t>
  </si>
  <si>
    <t>Total Eligible Meals taken by Infant pupils used in 2016-17 final allocation calculation (Col AQ + Col AS)</t>
  </si>
  <si>
    <t>Maintained</t>
  </si>
  <si>
    <t>Mellers Primary School</t>
  </si>
  <si>
    <t>Glade Hill Primary &amp; Nursery School</t>
  </si>
  <si>
    <t>Hospital and Home Education PRU</t>
  </si>
  <si>
    <t>Berridge Primary and Nursery School</t>
  </si>
  <si>
    <t>Fernwood Primary School</t>
  </si>
  <si>
    <t>Academy / Mainitained School</t>
  </si>
  <si>
    <t>Enter your passcode in the red cell below:</t>
  </si>
  <si>
    <t>multiplied by £2.30 x 190 days</t>
  </si>
  <si>
    <t>Divide the total by 2</t>
  </si>
  <si>
    <t>Total number of eligible pupils shown in column AT multiplied by £437 per pupil</t>
  </si>
  <si>
    <t>N</t>
  </si>
  <si>
    <t>P</t>
  </si>
  <si>
    <t>AW</t>
  </si>
  <si>
    <t>AY</t>
  </si>
  <si>
    <t>BA</t>
  </si>
  <si>
    <t>K</t>
  </si>
  <si>
    <t>The actual numbers used to in the calculation can be found on the</t>
  </si>
  <si>
    <t>(Sept 2017 to Mar 2018)</t>
  </si>
  <si>
    <t>Provisional UIFSM 2017-18 tab</t>
  </si>
  <si>
    <t>Refer to the notes below on the Provisional 2017-18 UIFSM tab</t>
  </si>
  <si>
    <t>Final payment for academic year 2017/18</t>
  </si>
  <si>
    <t>Provisional 2018/19 allocation Sept 2018 to Mar 2019</t>
  </si>
  <si>
    <t>7/12ths of final 2017/18 academic year allocation in column J</t>
  </si>
  <si>
    <t>Total Payment July 2018</t>
  </si>
  <si>
    <t>Adjustment to Sept 2017 to Mar 2018 Provisional Allocation</t>
  </si>
  <si>
    <t>5/12ths of final allocation for academic year 2017/18 allocation column J</t>
  </si>
  <si>
    <t>Provisional revenue payment for 2018/19 columns H</t>
  </si>
  <si>
    <t>Final allocation Apr 2018 to Aug 2018</t>
  </si>
  <si>
    <t>Provisional Allocation Sept 2018 to Mar 2019</t>
  </si>
  <si>
    <t>Provisional revenue payment for 2018/19 (7/12ths of Col J)</t>
  </si>
  <si>
    <t>Provisional 2017-18 UIFSM Tab</t>
  </si>
  <si>
    <t>Provisional 2017/18 allocation</t>
  </si>
  <si>
    <t>The number of pupils on roll in reception, year 1 and year 2 on the Oct 2016 and Jan 2017 census days;</t>
  </si>
  <si>
    <t>the number of pupils on roll in reception, year 1 and year 2 recorded as known to be eligible for free school meals (FSM) on the Oct 2016 and Jan 2017 census days;</t>
  </si>
  <si>
    <t>Final allocation for 2016/17 (not including Small Schools Transitional Funding)</t>
  </si>
  <si>
    <t>Provisional revenue payment for 2017/18 (7/12ths of Col I)</t>
  </si>
  <si>
    <r>
      <t>Total Eligible Meals taken by Reception pupils used in 2016-17 final allocation calculation</t>
    </r>
    <r>
      <rPr>
        <vertAlign val="superscript"/>
        <sz val="8"/>
        <color theme="1"/>
        <rFont val="Arial"/>
        <family val="2"/>
      </rPr>
      <t>5</t>
    </r>
  </si>
  <si>
    <r>
      <t>Total Eligible Meals taken by Year 1 and Year 2 pupils used in 2016-17 final allocation calculation</t>
    </r>
    <r>
      <rPr>
        <vertAlign val="superscript"/>
        <sz val="8"/>
        <color theme="1"/>
        <rFont val="Arial"/>
        <family val="2"/>
      </rPr>
      <t>6</t>
    </r>
  </si>
  <si>
    <t xml:space="preserve">UNIVERSAL INFANT FREE SCHOOL MEALS (UIFSM) - FINAL REVENUE PAYMENTS FOR ACADEMIC YEAR 2017/2018, PLUS PROVISIONAL REVENUE ALLOCATIONS FOR ACADEMIC YEAR 2018/2019 </t>
  </si>
  <si>
    <t>2. School type correct as of April 2018</t>
  </si>
  <si>
    <t xml:space="preserve">1. Includes maintained schools, academies, free schools, non-maintained special schools, PRUs and AP academies as recorded on the January 2018 School Census. </t>
  </si>
  <si>
    <t>4. Total June / July 2018 payments (Column Q) are rounded up to the next whole pound.</t>
  </si>
  <si>
    <t>5. The total eligible meals taken by Reception pupils used in 2017-18 final allocation calculation is the higher of, the average number of eligible meals taken by Reception pupils across the October 2017 and January 2018 censuses, or the number of eligible meals taken by Reception pupils in the January 2018 census.</t>
  </si>
  <si>
    <t>6. The total eligible meals taken by Year 1 and Year 2 pupils used in 2017-18 final allocation calculation is the average number of eligible meals taken by Year 1 and Year 2 pupils across the October 2017 and January 2018 censuses.</t>
  </si>
  <si>
    <t xml:space="preserve">UNIVERSAL INFANT FREE SCHOOL MEALS (UIFSM) - FINAL REVENUE PAYMENT FOR ACADEMIC YEAR 2017/2018, PLUS PROVISIONAL REVENUE ALLOCATIONS FOR ACADEMIC YEAR 2018/2019 </t>
  </si>
  <si>
    <t>2. School type correct as of May 2018</t>
  </si>
  <si>
    <t>4. Provisional revenue payment for 2018-19 (Column O) and Total June / July 2018 payments (Column Q) are rounded up to the next whole pound.</t>
  </si>
  <si>
    <t>5. The total eligible meals taken by Reception pupils used in the 2017-18 final allocation calculation is the higher of, the average number of eligible meals taken by Reception pupils across the October 2017 and January 2018 censuses, or the number of eligible meals taken by Reception pupils in the January 2018 census. Pupils are only included in the final total eligible meals count when in eligible school types.</t>
  </si>
  <si>
    <t>6. The total eligible meals taken by Year 1 and Year 2 pupils used in the 2017-18 final allocation calculation is the average number of eligible meals taken by Year 1 and Year 2 pupils across the October 2017 and January 2018 censuses. Pupils are only included in the final total eligible meals count when in eligible school types.</t>
  </si>
  <si>
    <t>Maintained School</t>
  </si>
  <si>
    <t>Community school</t>
  </si>
  <si>
    <t>Community special school</t>
  </si>
  <si>
    <t>Pupil referral unit</t>
  </si>
  <si>
    <t>Provisional payment made in June / July 2017</t>
  </si>
  <si>
    <t>Final allocation for 2017/18</t>
  </si>
  <si>
    <t>Final  payment for 2017/18 (Col K - Col I)</t>
  </si>
  <si>
    <t>Provisional revenue payment for 2018/19 (7/12ths of Col K)</t>
  </si>
  <si>
    <t>Total June / July 2018 payment (Col M + Col O)</t>
  </si>
  <si>
    <t>Meals taken by Reception pupils from October 2017 census</t>
  </si>
  <si>
    <t>Meals taken by Reception FSM pupils from October 2017 census</t>
  </si>
  <si>
    <t>Total Eligible Meals taken by Reception pupils from October 2017 census (Col S - Col U)</t>
  </si>
  <si>
    <t>Meals taken by Year 1 and Year 2 pupils from October 2017 census</t>
  </si>
  <si>
    <t>Meals taken by Year 1 and Year 2 FSM pupils from October 2017 census</t>
  </si>
  <si>
    <t>Total Eligible Meals taken by Year 1 and Year 2 pupils from October 2017 census (Col Y - Col AA)</t>
  </si>
  <si>
    <t>Meals taken by Reception pupils from January 2018 census</t>
  </si>
  <si>
    <t>Meals taken by Reception FSM pupils from January 2018 census</t>
  </si>
  <si>
    <t>Total Eligible Meals taken by Reception pupils from January 2018 census (Col AE - Col AG)</t>
  </si>
  <si>
    <t>Meals taken by Year 1 and Year 2 pupils from January 2018 census</t>
  </si>
  <si>
    <t>Meals taken by Year 1 and Year 2 FSM pupils from January 2018 census</t>
  </si>
  <si>
    <t>Total Eligible Meals taken by Year 1 and Year 2 pupils from January 2018 census (Col AL - Col AN)</t>
  </si>
  <si>
    <r>
      <t>Total Eligible Meals taken by Reception pupils used in 2017-18 final allocation calculation</t>
    </r>
    <r>
      <rPr>
        <vertAlign val="superscript"/>
        <sz val="8"/>
        <color theme="1"/>
        <rFont val="Arial"/>
        <family val="2"/>
      </rPr>
      <t>5</t>
    </r>
  </si>
  <si>
    <r>
      <t>Total Eligible Meals taken by Year 1 and Year 2 pupils used in 2017-18 final allocation calculation</t>
    </r>
    <r>
      <rPr>
        <vertAlign val="superscript"/>
        <sz val="8"/>
        <color theme="1"/>
        <rFont val="Arial"/>
        <family val="2"/>
      </rPr>
      <t>6</t>
    </r>
  </si>
  <si>
    <t>Total Eligible Meals taken by Infant pupils used in 2017-18 final allocation calculation (Col AR + Col AT)</t>
  </si>
  <si>
    <t>Adjustment to Sept 17-Mar 18 Provisional Allocation</t>
  </si>
  <si>
    <t>Final allocation April 18 to Aug 18</t>
  </si>
  <si>
    <t>Provisional Allocation Sept 18 to March 19</t>
  </si>
  <si>
    <t>Total Funding Adjustment to be made in 2018/19</t>
  </si>
  <si>
    <t xml:space="preserve">UNIVERSAL INFANT FREE SCHOOL MEALS (UIFSM) - FINAL REVENUE PAYMENT FOR ACADEMIC YEAR 2016/2017, PLUS PROVISIONAL REVENUE ALLOCATIONS FOR ACADEMIC YEAR 2017/2018 </t>
  </si>
  <si>
    <t xml:space="preserve">1. Includes maintained schools, academies, free schools, non-maintained special schools, PRUs and AP academies as recorded on the January 2017 School Census. </t>
  </si>
  <si>
    <t>2. School type correct as of April 2017</t>
  </si>
  <si>
    <t>4. Total June / July 2017 payments (Column Q) are rounded up to the next whole pound.</t>
  </si>
  <si>
    <t>5. The total eligible meals taken by Reception pupils used in the 2016-17 final allocation calculation is the higher of, the average number of eligible meals taken by Reception pupils across the October 2016 and January 2017 censuses, or the number of eligible meals taken by Reception pupils in the January 2017 census.</t>
  </si>
  <si>
    <t>6. The total eligible meals taken by Year 1 and Year 2 pupils used in the 2016-17 final allocation calculation is the average number of eligible meals taken by Year 1 and Year 2 pupils across the October 2016 and January 2017 censuses.</t>
  </si>
  <si>
    <t>Pupil Referral Unit</t>
  </si>
  <si>
    <t>Final allocation for 2016/17</t>
  </si>
  <si>
    <t>Provisional revenue payment for 2017/18 (7/12ths of Col K)</t>
  </si>
  <si>
    <t>Provisional allocation for 2017/18</t>
  </si>
  <si>
    <t>Total Eligible Meals taken by Reception pupils used in 2017-18 final allocation calculation5</t>
  </si>
  <si>
    <t>Total Eligible Meals taken by Year 1 and Year 2 pupils used in 2017-18 final allocation calculation6</t>
  </si>
  <si>
    <t>Final allocation for AY 2017/18</t>
  </si>
  <si>
    <t>Final 2018/19 academic year allocation</t>
  </si>
  <si>
    <t>(Sept 2017 to Aug 2018)</t>
  </si>
  <si>
    <t>Adjustment to provisional allocation Sept to Mar plus allocation for Apr 2018 to Aug 2018</t>
  </si>
  <si>
    <t>7/12ths of final allocation for academic year 2017/18 allocation column J</t>
  </si>
  <si>
    <t>October Census</t>
  </si>
  <si>
    <t>January 2018 Census</t>
  </si>
  <si>
    <t>Total Eligible Meals</t>
  </si>
  <si>
    <t>Passcode:</t>
  </si>
  <si>
    <t>4. Provisional revenue payment for 2018-19  and Total June / July 2018 payments are rounded up to the next whole pound.</t>
  </si>
  <si>
    <t>1109aA*ma</t>
  </si>
  <si>
    <t>2045a%7K</t>
  </si>
  <si>
    <t>2056&amp;z#7</t>
  </si>
  <si>
    <t>2057JagM</t>
  </si>
  <si>
    <t>2061*=Dv</t>
  </si>
  <si>
    <t>2079eX&gt;T</t>
  </si>
  <si>
    <t>208046EN</t>
  </si>
  <si>
    <t>2095PeXY</t>
  </si>
  <si>
    <t>2117htPe</t>
  </si>
  <si>
    <t>2128J7Ya</t>
  </si>
  <si>
    <t>21515sf*</t>
  </si>
  <si>
    <t>2153J=#h</t>
  </si>
  <si>
    <t>2157Jgwd</t>
  </si>
  <si>
    <t>2158H?mY</t>
  </si>
  <si>
    <t>2163ZV#U</t>
  </si>
  <si>
    <t>2170t#+k</t>
  </si>
  <si>
    <t>2360v3Rm</t>
  </si>
  <si>
    <t>2894TF3X</t>
  </si>
  <si>
    <t>2897GSt3</t>
  </si>
  <si>
    <t>29299aP3</t>
  </si>
  <si>
    <t>7035cXP%</t>
  </si>
  <si>
    <t>3326qLP&gt;</t>
  </si>
  <si>
    <t>33279Cbu</t>
  </si>
  <si>
    <t>3329yZe4</t>
  </si>
  <si>
    <t>3328#Lxm</t>
  </si>
  <si>
    <t>3323uAnN</t>
  </si>
  <si>
    <t>3324t4Zr</t>
  </si>
  <si>
    <t>7042$wp&lt;</t>
  </si>
  <si>
    <t>3332krCS</t>
  </si>
  <si>
    <t>2006K8b8</t>
  </si>
  <si>
    <t>2007B5&gt;H</t>
  </si>
  <si>
    <t>2016y9WT</t>
  </si>
  <si>
    <t xml:space="preserve">Final payment for the academic year 2017/18 (column L) plus provisional allocation for September 2018 to March 2019 (column N) </t>
  </si>
  <si>
    <t>Final allocation for 2017/18 column J less provisional allocation in column H</t>
  </si>
  <si>
    <t>Budget Share Letters</t>
  </si>
  <si>
    <t>Total budget adjustments for UIFSM</t>
  </si>
  <si>
    <r>
      <t>Total budget adjustments in</t>
    </r>
    <r>
      <rPr>
        <b/>
        <sz val="11"/>
        <color theme="1"/>
        <rFont val="Calibri"/>
        <family val="2"/>
        <scheme val="minor"/>
      </rPr>
      <t xml:space="preserve"> </t>
    </r>
    <r>
      <rPr>
        <b/>
        <u/>
        <sz val="11"/>
        <color theme="1"/>
        <rFont val="Calibri"/>
        <family val="2"/>
        <scheme val="minor"/>
      </rPr>
      <t>financial year 2018/19</t>
    </r>
    <r>
      <rPr>
        <sz val="11"/>
        <color theme="1"/>
        <rFont val="Calibri"/>
        <family val="2"/>
        <scheme val="minor"/>
      </rPr>
      <t xml:space="preserve"> equal the total payment made in July 2018</t>
    </r>
  </si>
  <si>
    <t xml:space="preserve">1. Includes maintained schools, PRUs and AP's as recorded on the January 2018 School Census. </t>
  </si>
  <si>
    <t xml:space="preserve">STATE-FUNDED PRIMARY AND SECONDARY, MAINTAINED SPECIAL SCHOOLS, PUPIL REFERRAL UNITS (PRU) AND ALTERNATIVE PROVISION (AP): </t>
  </si>
  <si>
    <t xml:space="preserve">1. Includes maintained schools, maintained special schools, PRUs and AP's as recorded on the January 2018 School Census.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</si>
</sst>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0.00"/>
    <numFmt numFmtId="166" formatCode="[$£]#,##0"/>
    <numFmt numFmtId="167" formatCode="&quot;£&quot;#,##0"/>
    <numFmt numFmtId="168" formatCode="_-* #,##0_-;\-* #,##0_-;_-* &quot;-&quot;??_-;_-@_-"/>
  </numFmts>
  <fonts count="31" x14ac:knownFonts="1">
    <font>
      <sz val="11"/>
      <color theme="1"/>
      <name val="Calibri"/>
      <family val="2"/>
      <scheme val="minor"/>
    </font>
    <font>
      <b/>
      <sz val="11"/>
      <color theme="1"/>
      <name val="Calibri"/>
      <family val="2"/>
      <scheme val="minor"/>
    </font>
    <font>
      <sz val="12"/>
      <color theme="1"/>
      <name val="Arial"/>
      <family val="2"/>
    </font>
    <font>
      <sz val="9"/>
      <color theme="1"/>
      <name val="Arial"/>
      <family val="2"/>
    </font>
    <font>
      <sz val="11"/>
      <color theme="1"/>
      <name val="Arial"/>
      <family val="2"/>
    </font>
    <font>
      <sz val="8"/>
      <name val="Arial"/>
      <family val="2"/>
    </font>
    <font>
      <sz val="8"/>
      <color theme="1"/>
      <name val="Arial"/>
      <family val="2"/>
    </font>
    <font>
      <b/>
      <sz val="11"/>
      <color theme="1"/>
      <name val="Arial"/>
      <family val="2"/>
    </font>
    <font>
      <b/>
      <sz val="12"/>
      <name val="Arial"/>
      <family val="2"/>
    </font>
    <font>
      <sz val="10"/>
      <color theme="1"/>
      <name val="Arial"/>
      <family val="2"/>
    </font>
    <font>
      <b/>
      <u/>
      <sz val="11"/>
      <color theme="1"/>
      <name val="Calibri"/>
      <family val="2"/>
      <scheme val="minor"/>
    </font>
    <font>
      <b/>
      <u/>
      <sz val="14"/>
      <color theme="1"/>
      <name val="Calibri"/>
      <family val="2"/>
      <scheme val="minor"/>
    </font>
    <font>
      <sz val="11"/>
      <color indexed="8"/>
      <name val="Calibri"/>
      <family val="2"/>
    </font>
    <font>
      <sz val="10"/>
      <name val="Arial"/>
      <family val="2"/>
    </font>
    <font>
      <b/>
      <sz val="11"/>
      <color indexed="8"/>
      <name val="Calibri"/>
      <family val="2"/>
    </font>
    <font>
      <sz val="9"/>
      <color rgb="FF000000"/>
      <name val="Arial"/>
      <family val="2"/>
    </font>
    <font>
      <sz val="8"/>
      <color rgb="FF000000"/>
      <name val="Arial"/>
      <family val="2"/>
    </font>
    <font>
      <sz val="12"/>
      <color rgb="FF000000"/>
      <name val="Arial"/>
      <family val="2"/>
    </font>
    <font>
      <sz val="11"/>
      <color rgb="FF000000"/>
      <name val="Arial"/>
      <family val="2"/>
    </font>
    <font>
      <b/>
      <sz val="11"/>
      <color rgb="FF000000"/>
      <name val="Arial"/>
      <family val="2"/>
    </font>
    <font>
      <sz val="8"/>
      <color indexed="72"/>
      <name val="MS Sans Serif"/>
      <family val="2"/>
    </font>
    <font>
      <vertAlign val="superscript"/>
      <sz val="8"/>
      <color theme="1"/>
      <name val="Arial"/>
      <family val="2"/>
    </font>
    <font>
      <sz val="11"/>
      <color theme="1"/>
      <name val="Calibri"/>
      <family val="2"/>
      <scheme val="minor"/>
    </font>
    <font>
      <b/>
      <sz val="11"/>
      <name val="Calibri"/>
      <family val="2"/>
    </font>
    <font>
      <sz val="11"/>
      <name val="Calibri"/>
      <family val="2"/>
    </font>
    <font>
      <sz val="11"/>
      <name val="Calibri"/>
      <family val="2"/>
      <scheme val="minor"/>
    </font>
    <font>
      <b/>
      <sz val="10"/>
      <color theme="1"/>
      <name val="Arial"/>
      <family val="2"/>
    </font>
    <font>
      <b/>
      <sz val="12"/>
      <color theme="1"/>
      <name val="Arial"/>
      <family val="2"/>
    </font>
    <font>
      <b/>
      <sz val="10"/>
      <color rgb="FF000000"/>
      <name val="Arial"/>
      <family val="2"/>
    </font>
    <font>
      <b/>
      <sz val="12"/>
      <color rgb="FF000000"/>
      <name val="Arial"/>
      <family val="2"/>
    </font>
    <font>
      <sz val="12"/>
      <name val="Arial"/>
      <family val="2"/>
    </font>
  </fonts>
  <fills count="11">
    <fill>
      <patternFill patternType="none"/>
    </fill>
    <fill>
      <patternFill patternType="gray125"/>
    </fill>
    <fill>
      <patternFill patternType="solid">
        <fgColor indexed="9"/>
        <bgColor indexed="64"/>
      </patternFill>
    </fill>
    <fill>
      <patternFill patternType="solid">
        <fgColor rgb="FF00B0F0"/>
        <bgColor indexed="64"/>
      </patternFill>
    </fill>
    <fill>
      <patternFill patternType="solid">
        <fgColor rgb="FFFFFF00"/>
        <bgColor indexed="64"/>
      </patternFill>
    </fill>
    <fill>
      <patternFill patternType="solid">
        <fgColor rgb="FFFF33CC"/>
        <bgColor indexed="64"/>
      </patternFill>
    </fill>
    <fill>
      <patternFill patternType="solid">
        <fgColor rgb="FFFF0000"/>
        <bgColor indexed="64"/>
      </patternFill>
    </fill>
    <fill>
      <patternFill patternType="solid">
        <fgColor theme="0" tint="-0.24994659260841701"/>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s>
  <cellStyleXfs count="6">
    <xf numFmtId="0" fontId="0" fillId="0" borderId="0"/>
    <xf numFmtId="0" fontId="2" fillId="0" borderId="0"/>
    <xf numFmtId="0" fontId="12" fillId="0" borderId="0"/>
    <xf numFmtId="0" fontId="13" fillId="0" borderId="0"/>
    <xf numFmtId="0" fontId="20" fillId="0" borderId="0" applyAlignment="0">
      <alignment vertical="top" wrapText="1"/>
      <protection locked="0"/>
    </xf>
    <xf numFmtId="43" fontId="22" fillId="0" borderId="0" applyFont="0" applyFill="0" applyBorder="0" applyAlignment="0" applyProtection="0"/>
  </cellStyleXfs>
  <cellXfs count="267">
    <xf numFmtId="0" fontId="0" fillId="0" borderId="0" xfId="0"/>
    <xf numFmtId="164" fontId="5" fillId="2" borderId="2" xfId="0" applyNumberFormat="1" applyFont="1" applyFill="1" applyBorder="1" applyAlignment="1">
      <alignment horizontal="center" vertical="top" wrapText="1"/>
    </xf>
    <xf numFmtId="0" fontId="0" fillId="0" borderId="2" xfId="0" applyBorder="1"/>
    <xf numFmtId="164" fontId="5" fillId="0" borderId="1" xfId="0" applyNumberFormat="1" applyFont="1" applyFill="1" applyBorder="1" applyAlignment="1">
      <alignment horizontal="center" vertical="top" wrapText="1"/>
    </xf>
    <xf numFmtId="164" fontId="5" fillId="5" borderId="3" xfId="0" applyNumberFormat="1" applyFont="1" applyFill="1" applyBorder="1" applyAlignment="1">
      <alignment horizontal="center" vertical="top" wrapText="1"/>
    </xf>
    <xf numFmtId="0" fontId="8" fillId="0" borderId="0" xfId="0" applyFont="1" applyBorder="1" applyAlignment="1" applyProtection="1"/>
    <xf numFmtId="0" fontId="8" fillId="6" borderId="0" xfId="0" applyFont="1" applyFill="1" applyBorder="1" applyAlignment="1" applyProtection="1">
      <protection locked="0"/>
    </xf>
    <xf numFmtId="0" fontId="9" fillId="0" borderId="1" xfId="0" applyFont="1" applyFill="1" applyBorder="1" applyAlignment="1">
      <alignment vertical="center"/>
    </xf>
    <xf numFmtId="3" fontId="9" fillId="0" borderId="2" xfId="0" applyNumberFormat="1" applyFont="1" applyBorder="1" applyAlignment="1">
      <alignment vertical="center"/>
    </xf>
    <xf numFmtId="3" fontId="9" fillId="5" borderId="3" xfId="0" applyNumberFormat="1" applyFont="1" applyFill="1" applyBorder="1" applyAlignment="1">
      <alignment vertical="center"/>
    </xf>
    <xf numFmtId="0" fontId="10" fillId="0" borderId="0" xfId="0" applyFont="1"/>
    <xf numFmtId="0" fontId="0" fillId="0" borderId="5" xfId="0" applyBorder="1"/>
    <xf numFmtId="0" fontId="0" fillId="0" borderId="0" xfId="0" applyBorder="1"/>
    <xf numFmtId="0" fontId="0" fillId="0" borderId="11" xfId="0" applyBorder="1"/>
    <xf numFmtId="0" fontId="0" fillId="0" borderId="12" xfId="0" applyBorder="1" applyAlignment="1">
      <alignment horizontal="center"/>
    </xf>
    <xf numFmtId="0" fontId="0" fillId="0" borderId="13" xfId="0" applyBorder="1"/>
    <xf numFmtId="0" fontId="0" fillId="0" borderId="14" xfId="0" applyBorder="1"/>
    <xf numFmtId="0" fontId="0" fillId="0" borderId="12" xfId="0" applyBorder="1"/>
    <xf numFmtId="0" fontId="0" fillId="0" borderId="1" xfId="0" applyBorder="1"/>
    <xf numFmtId="0" fontId="0" fillId="0" borderId="9" xfId="0" applyBorder="1"/>
    <xf numFmtId="0" fontId="1" fillId="0" borderId="12" xfId="0" applyFont="1" applyBorder="1"/>
    <xf numFmtId="0" fontId="1" fillId="0" borderId="9" xfId="0" applyFont="1" applyBorder="1" applyAlignment="1">
      <alignment horizontal="center" vertical="top"/>
    </xf>
    <xf numFmtId="0" fontId="1" fillId="0" borderId="5" xfId="0" applyFont="1" applyBorder="1"/>
    <xf numFmtId="0" fontId="1" fillId="0" borderId="11" xfId="0" applyFont="1" applyBorder="1"/>
    <xf numFmtId="0" fontId="0" fillId="0" borderId="11" xfId="0" applyBorder="1" applyAlignment="1">
      <alignment horizontal="center"/>
    </xf>
    <xf numFmtId="0" fontId="0" fillId="0" borderId="0" xfId="0" applyBorder="1" applyAlignment="1">
      <alignment horizontal="center"/>
    </xf>
    <xf numFmtId="0" fontId="11" fillId="0" borderId="0" xfId="0" applyFont="1"/>
    <xf numFmtId="0" fontId="11" fillId="0" borderId="0" xfId="0" applyFont="1" applyBorder="1"/>
    <xf numFmtId="0" fontId="1" fillId="0" borderId="0" xfId="0" applyFont="1" applyAlignment="1">
      <alignment horizontal="center"/>
    </xf>
    <xf numFmtId="0" fontId="14" fillId="0" borderId="1" xfId="2" applyFont="1" applyBorder="1"/>
    <xf numFmtId="0" fontId="14" fillId="0" borderId="2" xfId="2" applyFont="1" applyBorder="1"/>
    <xf numFmtId="3" fontId="14" fillId="0" borderId="2" xfId="2" applyNumberFormat="1" applyFont="1" applyBorder="1"/>
    <xf numFmtId="0" fontId="14" fillId="0" borderId="9" xfId="2" applyFont="1" applyBorder="1"/>
    <xf numFmtId="0" fontId="14" fillId="0" borderId="3" xfId="2" applyFont="1" applyBorder="1"/>
    <xf numFmtId="0" fontId="15" fillId="0" borderId="0" xfId="0" applyFont="1"/>
    <xf numFmtId="0" fontId="16" fillId="0" borderId="0" xfId="0" applyFont="1" applyAlignment="1"/>
    <xf numFmtId="2" fontId="16" fillId="0" borderId="15" xfId="0" applyNumberFormat="1" applyFont="1" applyBorder="1" applyAlignment="1">
      <alignment horizontal="center" vertical="top" wrapText="1"/>
    </xf>
    <xf numFmtId="2" fontId="16" fillId="0" borderId="16" xfId="0" applyNumberFormat="1" applyFont="1" applyBorder="1" applyAlignment="1">
      <alignment vertical="top"/>
    </xf>
    <xf numFmtId="0" fontId="0" fillId="0" borderId="16" xfId="0" applyBorder="1"/>
    <xf numFmtId="164" fontId="16" fillId="0" borderId="15" xfId="0" applyNumberFormat="1" applyFont="1" applyBorder="1" applyAlignment="1">
      <alignment horizontal="center" vertical="top" wrapText="1"/>
    </xf>
    <xf numFmtId="0" fontId="17" fillId="0" borderId="0" xfId="0" applyFont="1"/>
    <xf numFmtId="0" fontId="18" fillId="0" borderId="0" xfId="0" applyFont="1"/>
    <xf numFmtId="0" fontId="18" fillId="0" borderId="0" xfId="0" applyFont="1" applyAlignment="1">
      <alignment horizontal="right" indent="4"/>
    </xf>
    <xf numFmtId="164" fontId="18" fillId="0" borderId="0" xfId="0" applyNumberFormat="1" applyFont="1" applyAlignment="1">
      <alignment horizontal="right" indent="4"/>
    </xf>
    <xf numFmtId="0" fontId="16" fillId="0" borderId="0" xfId="0" applyFont="1"/>
    <xf numFmtId="165" fontId="16" fillId="0" borderId="0" xfId="0" applyNumberFormat="1" applyFont="1"/>
    <xf numFmtId="2" fontId="16" fillId="0" borderId="18" xfId="0" applyNumberFormat="1" applyFont="1" applyBorder="1" applyAlignment="1">
      <alignment vertical="top"/>
    </xf>
    <xf numFmtId="166" fontId="16" fillId="0" borderId="19" xfId="0" applyNumberFormat="1" applyFont="1" applyBorder="1" applyAlignment="1">
      <alignment horizontal="right" indent="3"/>
    </xf>
    <xf numFmtId="0" fontId="16" fillId="0" borderId="0" xfId="0" applyFont="1" applyAlignment="1">
      <alignment horizontal="right"/>
    </xf>
    <xf numFmtId="166" fontId="16" fillId="0" borderId="0" xfId="0" applyNumberFormat="1" applyFont="1" applyAlignment="1">
      <alignment horizontal="right" indent="3"/>
    </xf>
    <xf numFmtId="166" fontId="16" fillId="0" borderId="0" xfId="0" applyNumberFormat="1" applyFont="1"/>
    <xf numFmtId="166" fontId="16" fillId="0" borderId="0" xfId="0" applyNumberFormat="1" applyFont="1" applyAlignment="1">
      <alignment horizontal="left" indent="10"/>
    </xf>
    <xf numFmtId="166" fontId="16" fillId="0" borderId="20" xfId="0" applyNumberFormat="1" applyFont="1" applyBorder="1" applyAlignment="1">
      <alignment horizontal="left" indent="10"/>
    </xf>
    <xf numFmtId="0" fontId="16" fillId="0" borderId="19" xfId="0" applyFont="1" applyBorder="1" applyAlignment="1">
      <alignment horizontal="right"/>
    </xf>
    <xf numFmtId="166" fontId="0" fillId="0" borderId="0" xfId="0" applyNumberFormat="1"/>
    <xf numFmtId="0" fontId="3" fillId="0" borderId="4" xfId="0" applyFont="1" applyBorder="1"/>
    <xf numFmtId="0" fontId="3" fillId="0" borderId="5" xfId="0" applyFont="1" applyBorder="1"/>
    <xf numFmtId="0" fontId="3" fillId="0" borderId="6" xfId="0" applyFont="1" applyBorder="1"/>
    <xf numFmtId="2" fontId="6" fillId="0" borderId="5" xfId="0" applyNumberFormat="1" applyFont="1" applyBorder="1" applyAlignment="1">
      <alignment vertical="top"/>
    </xf>
    <xf numFmtId="2" fontId="6" fillId="0" borderId="2" xfId="0" applyNumberFormat="1" applyFont="1" applyBorder="1" applyAlignment="1">
      <alignment horizontal="center" vertical="top" wrapText="1"/>
    </xf>
    <xf numFmtId="2" fontId="3" fillId="0" borderId="5" xfId="0" applyNumberFormat="1" applyFont="1" applyBorder="1" applyAlignment="1">
      <alignment vertical="top"/>
    </xf>
    <xf numFmtId="164" fontId="5" fillId="0" borderId="2" xfId="0" applyNumberFormat="1" applyFont="1" applyBorder="1" applyAlignment="1">
      <alignment horizontal="center" vertical="top" wrapText="1"/>
    </xf>
    <xf numFmtId="2" fontId="5" fillId="0" borderId="5" xfId="0" applyNumberFormat="1" applyFont="1" applyBorder="1" applyAlignment="1">
      <alignment vertical="top"/>
    </xf>
    <xf numFmtId="164" fontId="5" fillId="0" borderId="3" xfId="0" applyNumberFormat="1" applyFont="1" applyBorder="1" applyAlignment="1">
      <alignment horizontal="center" vertical="top" wrapText="1"/>
    </xf>
    <xf numFmtId="0" fontId="5" fillId="2" borderId="10" xfId="4" applyFont="1" applyFill="1" applyBorder="1" applyAlignment="1" applyProtection="1">
      <protection locked="0"/>
    </xf>
    <xf numFmtId="0" fontId="5" fillId="2" borderId="11" xfId="4" applyFont="1" applyFill="1" applyBorder="1" applyAlignment="1" applyProtection="1">
      <protection locked="0"/>
    </xf>
    <xf numFmtId="0" fontId="5" fillId="0" borderId="11" xfId="4" applyFont="1" applyFill="1" applyBorder="1" applyAlignment="1" applyProtection="1">
      <protection locked="0"/>
    </xf>
    <xf numFmtId="0" fontId="5" fillId="0" borderId="21" xfId="4" applyFont="1" applyFill="1" applyBorder="1" applyAlignment="1" applyProtection="1">
      <protection locked="0"/>
    </xf>
    <xf numFmtId="0" fontId="6" fillId="0" borderId="11" xfId="0" applyFont="1" applyFill="1" applyBorder="1" applyAlignment="1">
      <alignment horizontal="right" wrapText="1"/>
    </xf>
    <xf numFmtId="4" fontId="5" fillId="0" borderId="2" xfId="4" applyNumberFormat="1" applyFont="1" applyFill="1" applyBorder="1" applyAlignment="1" applyProtection="1">
      <alignment horizontal="center" wrapText="1"/>
      <protection locked="0"/>
    </xf>
    <xf numFmtId="0" fontId="3" fillId="0" borderId="11" xfId="0" applyFont="1" applyBorder="1"/>
    <xf numFmtId="4" fontId="5" fillId="0" borderId="2" xfId="4" applyNumberFormat="1" applyFont="1" applyFill="1" applyBorder="1" applyAlignment="1" applyProtection="1">
      <alignment horizontal="right" wrapText="1" indent="4"/>
      <protection locked="0"/>
    </xf>
    <xf numFmtId="164" fontId="5" fillId="0" borderId="2" xfId="4" applyNumberFormat="1" applyFont="1" applyFill="1" applyBorder="1" applyAlignment="1" applyProtection="1">
      <alignment horizontal="right" wrapText="1" indent="4"/>
      <protection locked="0"/>
    </xf>
    <xf numFmtId="164" fontId="5" fillId="0" borderId="3" xfId="4" applyNumberFormat="1" applyFont="1" applyFill="1" applyBorder="1" applyAlignment="1" applyProtection="1">
      <alignment horizontal="right" wrapText="1" indent="4"/>
      <protection locked="0"/>
    </xf>
    <xf numFmtId="0" fontId="6" fillId="0" borderId="4" xfId="1" applyFont="1" applyFill="1" applyBorder="1" applyAlignment="1">
      <alignment horizontal="left" vertical="center"/>
    </xf>
    <xf numFmtId="0" fontId="6" fillId="0" borderId="5" xfId="1" applyFont="1" applyFill="1" applyBorder="1" applyAlignment="1">
      <alignment horizontal="left" vertical="center"/>
    </xf>
    <xf numFmtId="0" fontId="6" fillId="0" borderId="5" xfId="1" applyNumberFormat="1" applyFont="1" applyFill="1" applyBorder="1" applyAlignment="1">
      <alignment horizontal="left" vertical="center"/>
    </xf>
    <xf numFmtId="0" fontId="5" fillId="0" borderId="5" xfId="0" applyFont="1" applyBorder="1" applyAlignment="1">
      <alignment horizontal="right"/>
    </xf>
    <xf numFmtId="0" fontId="6" fillId="0" borderId="5" xfId="0" applyFont="1" applyBorder="1"/>
    <xf numFmtId="167" fontId="6" fillId="0" borderId="5" xfId="0" applyNumberFormat="1" applyFont="1" applyBorder="1" applyAlignment="1">
      <alignment horizontal="left" indent="10"/>
    </xf>
    <xf numFmtId="3" fontId="6" fillId="0" borderId="5" xfId="0" applyNumberFormat="1" applyFont="1" applyBorder="1" applyAlignment="1">
      <alignment horizontal="right" indent="4"/>
    </xf>
    <xf numFmtId="1" fontId="5" fillId="0" borderId="5" xfId="0" applyNumberFormat="1" applyFont="1" applyBorder="1" applyAlignment="1">
      <alignment horizontal="right" indent="4"/>
    </xf>
    <xf numFmtId="164" fontId="5" fillId="0" borderId="5" xfId="0" applyNumberFormat="1" applyFont="1" applyBorder="1" applyAlignment="1">
      <alignment horizontal="right" indent="4"/>
    </xf>
    <xf numFmtId="164" fontId="5" fillId="0" borderId="6" xfId="0" applyNumberFormat="1" applyFont="1" applyBorder="1" applyAlignment="1">
      <alignment horizontal="right" indent="4"/>
    </xf>
    <xf numFmtId="0" fontId="6" fillId="0" borderId="7" xfId="1" applyFont="1" applyFill="1" applyBorder="1" applyAlignment="1">
      <alignment horizontal="left" vertical="center"/>
    </xf>
    <xf numFmtId="0" fontId="6" fillId="0" borderId="0" xfId="1" applyFont="1" applyFill="1" applyBorder="1" applyAlignment="1">
      <alignment horizontal="left" vertical="center"/>
    </xf>
    <xf numFmtId="0" fontId="6" fillId="0" borderId="0" xfId="1" applyNumberFormat="1" applyFont="1" applyFill="1" applyBorder="1" applyAlignment="1">
      <alignment horizontal="left" vertical="center"/>
    </xf>
    <xf numFmtId="0" fontId="5" fillId="0" borderId="0" xfId="0" applyFont="1" applyBorder="1" applyAlignment="1">
      <alignment horizontal="right"/>
    </xf>
    <xf numFmtId="0" fontId="6" fillId="0" borderId="0" xfId="0" applyFont="1" applyBorder="1"/>
    <xf numFmtId="167" fontId="6" fillId="0" borderId="0" xfId="0" applyNumberFormat="1" applyFont="1" applyBorder="1" applyAlignment="1">
      <alignment horizontal="left" indent="10"/>
    </xf>
    <xf numFmtId="3" fontId="6" fillId="0" borderId="0" xfId="0" applyNumberFormat="1" applyFont="1" applyBorder="1" applyAlignment="1">
      <alignment horizontal="right" indent="4"/>
    </xf>
    <xf numFmtId="1" fontId="5" fillId="0" borderId="0" xfId="0" applyNumberFormat="1" applyFont="1" applyBorder="1" applyAlignment="1">
      <alignment horizontal="right" indent="4"/>
    </xf>
    <xf numFmtId="164" fontId="5" fillId="0" borderId="0" xfId="0" applyNumberFormat="1" applyFont="1" applyBorder="1" applyAlignment="1">
      <alignment horizontal="right" indent="4"/>
    </xf>
    <xf numFmtId="164" fontId="5" fillId="0" borderId="8" xfId="0" applyNumberFormat="1" applyFont="1" applyBorder="1" applyAlignment="1">
      <alignment horizontal="right" indent="4"/>
    </xf>
    <xf numFmtId="0" fontId="0" fillId="7" borderId="0" xfId="0" applyFill="1"/>
    <xf numFmtId="0" fontId="23" fillId="0" borderId="0" xfId="2" applyFont="1"/>
    <xf numFmtId="0" fontId="24" fillId="0" borderId="0" xfId="2" applyFont="1"/>
    <xf numFmtId="0" fontId="25" fillId="0" borderId="0" xfId="0" applyFont="1"/>
    <xf numFmtId="0" fontId="0" fillId="8" borderId="0" xfId="0" applyFill="1"/>
    <xf numFmtId="43" fontId="0" fillId="7" borderId="0" xfId="0" applyNumberFormat="1" applyFill="1"/>
    <xf numFmtId="4" fontId="0" fillId="7" borderId="0" xfId="0" applyNumberFormat="1" applyFill="1"/>
    <xf numFmtId="0" fontId="0" fillId="7" borderId="0" xfId="0" applyFill="1" applyBorder="1"/>
    <xf numFmtId="0" fontId="1" fillId="4" borderId="5" xfId="0" applyFont="1" applyFill="1" applyBorder="1" applyAlignment="1">
      <alignment vertical="top"/>
    </xf>
    <xf numFmtId="2" fontId="0" fillId="4" borderId="9" xfId="0" applyNumberFormat="1" applyFill="1" applyBorder="1" applyAlignment="1">
      <alignment horizontal="center" vertical="top"/>
    </xf>
    <xf numFmtId="0" fontId="0" fillId="4" borderId="9" xfId="0" applyFill="1" applyBorder="1" applyAlignment="1">
      <alignment vertical="top"/>
    </xf>
    <xf numFmtId="0" fontId="1" fillId="4" borderId="9" xfId="0" applyFont="1" applyFill="1" applyBorder="1" applyAlignment="1">
      <alignment horizontal="left" vertical="center"/>
    </xf>
    <xf numFmtId="0" fontId="0" fillId="4" borderId="9" xfId="0" applyFill="1" applyBorder="1" applyAlignment="1">
      <alignment horizontal="left" vertical="center"/>
    </xf>
    <xf numFmtId="0" fontId="0" fillId="10" borderId="12" xfId="0" applyFill="1" applyBorder="1" applyAlignment="1">
      <alignment horizontal="center"/>
    </xf>
    <xf numFmtId="0" fontId="0" fillId="10" borderId="12" xfId="0" applyFill="1" applyBorder="1"/>
    <xf numFmtId="0" fontId="0" fillId="10" borderId="13" xfId="0" applyFill="1" applyBorder="1"/>
    <xf numFmtId="0" fontId="0" fillId="10" borderId="14" xfId="0" applyFill="1" applyBorder="1"/>
    <xf numFmtId="0" fontId="1" fillId="10" borderId="4" xfId="0" applyFont="1" applyFill="1" applyBorder="1"/>
    <xf numFmtId="0" fontId="0" fillId="10" borderId="4" xfId="0" applyFill="1" applyBorder="1" applyAlignment="1">
      <alignment horizontal="center"/>
    </xf>
    <xf numFmtId="0" fontId="0" fillId="10" borderId="7" xfId="0" applyFill="1" applyBorder="1"/>
    <xf numFmtId="0" fontId="0" fillId="10" borderId="7" xfId="0" applyFill="1" applyBorder="1" applyAlignment="1">
      <alignment horizontal="center"/>
    </xf>
    <xf numFmtId="0" fontId="0" fillId="10" borderId="13" xfId="0" applyFill="1" applyBorder="1" applyAlignment="1">
      <alignment wrapText="1"/>
    </xf>
    <xf numFmtId="0" fontId="0" fillId="10" borderId="10" xfId="0" applyFill="1" applyBorder="1"/>
    <xf numFmtId="0" fontId="1" fillId="3" borderId="4" xfId="0" applyFont="1" applyFill="1" applyBorder="1"/>
    <xf numFmtId="0" fontId="0" fillId="3" borderId="12" xfId="0" applyFill="1" applyBorder="1" applyAlignment="1">
      <alignment horizontal="center"/>
    </xf>
    <xf numFmtId="0" fontId="0" fillId="3" borderId="12" xfId="0" applyFill="1" applyBorder="1"/>
    <xf numFmtId="0" fontId="0" fillId="3" borderId="7" xfId="0" applyFill="1" applyBorder="1"/>
    <xf numFmtId="0" fontId="0" fillId="3" borderId="13" xfId="0" applyFill="1" applyBorder="1" applyAlignment="1">
      <alignment horizontal="center"/>
    </xf>
    <xf numFmtId="0" fontId="0" fillId="3" borderId="13" xfId="0" applyFill="1" applyBorder="1"/>
    <xf numFmtId="0" fontId="1" fillId="5" borderId="4" xfId="0" applyFont="1" applyFill="1" applyBorder="1"/>
    <xf numFmtId="0" fontId="0" fillId="5" borderId="12" xfId="0" applyFill="1" applyBorder="1" applyAlignment="1">
      <alignment horizontal="center"/>
    </xf>
    <xf numFmtId="0" fontId="0" fillId="5" borderId="12" xfId="0" applyFill="1" applyBorder="1"/>
    <xf numFmtId="0" fontId="0" fillId="5" borderId="7" xfId="0" applyFill="1" applyBorder="1" applyAlignment="1">
      <alignment wrapText="1"/>
    </xf>
    <xf numFmtId="0" fontId="0" fillId="5" borderId="13" xfId="0" applyFill="1" applyBorder="1" applyAlignment="1">
      <alignment horizontal="center"/>
    </xf>
    <xf numFmtId="0" fontId="0" fillId="5" borderId="13" xfId="0" applyFill="1" applyBorder="1"/>
    <xf numFmtId="0" fontId="0" fillId="5" borderId="10" xfId="0" applyFill="1" applyBorder="1"/>
    <xf numFmtId="0" fontId="0" fillId="5" borderId="14" xfId="0" applyFill="1" applyBorder="1" applyAlignment="1">
      <alignment horizontal="center"/>
    </xf>
    <xf numFmtId="0" fontId="0" fillId="5" borderId="14" xfId="0" applyFill="1" applyBorder="1"/>
    <xf numFmtId="0" fontId="1" fillId="9" borderId="4" xfId="0" applyFont="1" applyFill="1" applyBorder="1" applyAlignment="1">
      <alignment vertical="top"/>
    </xf>
    <xf numFmtId="2" fontId="0" fillId="9" borderId="12" xfId="0" applyNumberFormat="1" applyFill="1" applyBorder="1" applyAlignment="1">
      <alignment horizontal="center" vertical="top"/>
    </xf>
    <xf numFmtId="0" fontId="0" fillId="9" borderId="12" xfId="0" applyFill="1" applyBorder="1" applyAlignment="1">
      <alignment vertical="top"/>
    </xf>
    <xf numFmtId="0" fontId="0" fillId="0" borderId="0" xfId="0" applyProtection="1">
      <protection locked="0"/>
    </xf>
    <xf numFmtId="0" fontId="0" fillId="7" borderId="0" xfId="0" applyFill="1" applyProtection="1">
      <protection locked="0"/>
    </xf>
    <xf numFmtId="0" fontId="0" fillId="0" borderId="0" xfId="0" applyProtection="1">
      <protection hidden="1"/>
    </xf>
    <xf numFmtId="0" fontId="0" fillId="7" borderId="0" xfId="0" applyFill="1" applyProtection="1">
      <protection hidden="1"/>
    </xf>
    <xf numFmtId="0" fontId="0" fillId="0" borderId="0" xfId="0" applyProtection="1">
      <protection locked="0" hidden="1"/>
    </xf>
    <xf numFmtId="0" fontId="0" fillId="7" borderId="0" xfId="0" applyFill="1" applyProtection="1">
      <protection locked="0" hidden="1"/>
    </xf>
    <xf numFmtId="0" fontId="3" fillId="2" borderId="1" xfId="0" applyFont="1" applyFill="1" applyBorder="1" applyProtection="1">
      <protection locked="0" hidden="1"/>
    </xf>
    <xf numFmtId="0" fontId="3" fillId="2" borderId="2" xfId="0" applyFont="1" applyFill="1" applyBorder="1" applyProtection="1">
      <protection locked="0" hidden="1"/>
    </xf>
    <xf numFmtId="0" fontId="3" fillId="2" borderId="3" xfId="0" applyFont="1" applyFill="1" applyBorder="1" applyProtection="1">
      <protection locked="0" hidden="1"/>
    </xf>
    <xf numFmtId="4" fontId="6" fillId="10" borderId="1" xfId="0" applyNumberFormat="1" applyFont="1" applyFill="1" applyBorder="1" applyAlignment="1" applyProtection="1">
      <alignment horizontal="center" vertical="top" wrapText="1"/>
      <protection locked="0" hidden="1"/>
    </xf>
    <xf numFmtId="4" fontId="6" fillId="2" borderId="2" xfId="0" applyNumberFormat="1" applyFont="1" applyFill="1" applyBorder="1" applyAlignment="1" applyProtection="1">
      <alignment vertical="top"/>
      <protection locked="0" hidden="1"/>
    </xf>
    <xf numFmtId="4" fontId="6" fillId="3" borderId="2" xfId="0" applyNumberFormat="1" applyFont="1" applyFill="1" applyBorder="1" applyAlignment="1" applyProtection="1">
      <alignment horizontal="center" vertical="top" wrapText="1"/>
      <protection locked="0" hidden="1"/>
    </xf>
    <xf numFmtId="4" fontId="3" fillId="2" borderId="2" xfId="0" applyNumberFormat="1" applyFont="1" applyFill="1" applyBorder="1" applyAlignment="1" applyProtection="1">
      <alignment vertical="top"/>
      <protection locked="0" hidden="1"/>
    </xf>
    <xf numFmtId="4" fontId="6" fillId="5" borderId="2" xfId="0" applyNumberFormat="1" applyFont="1" applyFill="1" applyBorder="1" applyAlignment="1" applyProtection="1">
      <alignment horizontal="center" vertical="top" wrapText="1"/>
      <protection locked="0" hidden="1"/>
    </xf>
    <xf numFmtId="4" fontId="4" fillId="0" borderId="2" xfId="0" applyNumberFormat="1" applyFont="1" applyFill="1" applyBorder="1" applyAlignment="1" applyProtection="1">
      <alignment vertical="top"/>
      <protection locked="0" hidden="1"/>
    </xf>
    <xf numFmtId="4" fontId="6" fillId="9" borderId="2" xfId="0" applyNumberFormat="1" applyFont="1" applyFill="1" applyBorder="1" applyAlignment="1" applyProtection="1">
      <alignment horizontal="center" vertical="top" wrapText="1"/>
      <protection locked="0" hidden="1"/>
    </xf>
    <xf numFmtId="4" fontId="6" fillId="0" borderId="2" xfId="0" applyNumberFormat="1" applyFont="1" applyFill="1" applyBorder="1" applyAlignment="1" applyProtection="1">
      <alignment vertical="top"/>
      <protection locked="0" hidden="1"/>
    </xf>
    <xf numFmtId="4" fontId="6" fillId="4" borderId="3" xfId="0" applyNumberFormat="1" applyFont="1" applyFill="1" applyBorder="1" applyAlignment="1" applyProtection="1">
      <alignment horizontal="center" vertical="top" wrapText="1"/>
      <protection locked="0" hidden="1"/>
    </xf>
    <xf numFmtId="2" fontId="6" fillId="2" borderId="1" xfId="0" applyNumberFormat="1" applyFont="1" applyFill="1" applyBorder="1" applyAlignment="1" applyProtection="1">
      <alignment vertical="top"/>
      <protection locked="0" hidden="1"/>
    </xf>
    <xf numFmtId="2" fontId="6" fillId="2" borderId="2" xfId="0" applyNumberFormat="1" applyFont="1" applyFill="1" applyBorder="1" applyAlignment="1" applyProtection="1">
      <alignment horizontal="center" vertical="top" wrapText="1"/>
      <protection locked="0" hidden="1"/>
    </xf>
    <xf numFmtId="2" fontId="6" fillId="2" borderId="2" xfId="0" applyNumberFormat="1" applyFont="1" applyFill="1" applyBorder="1" applyAlignment="1" applyProtection="1">
      <alignment vertical="top"/>
      <protection locked="0" hidden="1"/>
    </xf>
    <xf numFmtId="0" fontId="0" fillId="2" borderId="2" xfId="0" applyFill="1" applyBorder="1" applyProtection="1">
      <protection locked="0" hidden="1"/>
    </xf>
    <xf numFmtId="2" fontId="16" fillId="0" borderId="15" xfId="0" applyNumberFormat="1" applyFont="1" applyBorder="1" applyAlignment="1" applyProtection="1">
      <alignment horizontal="center" vertical="top" wrapText="1"/>
      <protection locked="0" hidden="1"/>
    </xf>
    <xf numFmtId="2" fontId="16" fillId="0" borderId="16" xfId="0" applyNumberFormat="1" applyFont="1" applyBorder="1" applyAlignment="1" applyProtection="1">
      <alignment vertical="top"/>
      <protection locked="0" hidden="1"/>
    </xf>
    <xf numFmtId="0" fontId="0" fillId="0" borderId="16" xfId="0" applyBorder="1" applyProtection="1">
      <protection locked="0" hidden="1"/>
    </xf>
    <xf numFmtId="164" fontId="16" fillId="0" borderId="15" xfId="0" applyNumberFormat="1" applyFont="1" applyBorder="1" applyAlignment="1" applyProtection="1">
      <alignment horizontal="center" vertical="top" wrapText="1"/>
      <protection locked="0" hidden="1"/>
    </xf>
    <xf numFmtId="164" fontId="16" fillId="0" borderId="0" xfId="0" applyNumberFormat="1" applyFont="1" applyBorder="1" applyAlignment="1" applyProtection="1">
      <alignment horizontal="center" vertical="top" wrapText="1"/>
      <protection locked="0" hidden="1"/>
    </xf>
    <xf numFmtId="2" fontId="16" fillId="8" borderId="15" xfId="0" applyNumberFormat="1" applyFont="1" applyFill="1" applyBorder="1" applyAlignment="1" applyProtection="1">
      <alignment horizontal="center" vertical="top" wrapText="1"/>
      <protection locked="0" hidden="1"/>
    </xf>
    <xf numFmtId="2" fontId="16" fillId="8" borderId="0" xfId="0" applyNumberFormat="1" applyFont="1" applyFill="1" applyBorder="1" applyAlignment="1" applyProtection="1">
      <alignment horizontal="center" vertical="top" wrapText="1"/>
      <protection locked="0" hidden="1"/>
    </xf>
    <xf numFmtId="2" fontId="16" fillId="3" borderId="0" xfId="0" applyNumberFormat="1" applyFont="1" applyFill="1" applyBorder="1" applyAlignment="1" applyProtection="1">
      <alignment horizontal="center" vertical="top" wrapText="1"/>
      <protection locked="0" hidden="1"/>
    </xf>
    <xf numFmtId="164" fontId="5" fillId="0" borderId="1" xfId="0" applyNumberFormat="1" applyFont="1" applyFill="1" applyBorder="1" applyAlignment="1" applyProtection="1">
      <alignment horizontal="center" vertical="top" wrapText="1"/>
      <protection locked="0" hidden="1"/>
    </xf>
    <xf numFmtId="164" fontId="5" fillId="2" borderId="2" xfId="0" applyNumberFormat="1" applyFont="1" applyFill="1" applyBorder="1" applyAlignment="1" applyProtection="1">
      <alignment horizontal="center" vertical="top" wrapText="1"/>
      <protection locked="0" hidden="1"/>
    </xf>
    <xf numFmtId="0" fontId="0" fillId="0" borderId="2" xfId="0" applyBorder="1" applyProtection="1">
      <protection locked="0" hidden="1"/>
    </xf>
    <xf numFmtId="164" fontId="5" fillId="4" borderId="3" xfId="0" applyNumberFormat="1" applyFont="1" applyFill="1" applyBorder="1" applyAlignment="1" applyProtection="1">
      <alignment horizontal="center" vertical="top" wrapText="1"/>
      <protection locked="0" hidden="1"/>
    </xf>
    <xf numFmtId="0" fontId="9" fillId="0" borderId="1" xfId="0" applyFont="1" applyBorder="1" applyAlignment="1" applyProtection="1">
      <alignment vertical="center"/>
      <protection locked="0" hidden="1"/>
    </xf>
    <xf numFmtId="0" fontId="9" fillId="0" borderId="2" xfId="0" applyFont="1" applyBorder="1" applyAlignment="1" applyProtection="1">
      <alignment vertical="center"/>
      <protection locked="0" hidden="1"/>
    </xf>
    <xf numFmtId="0" fontId="9" fillId="0" borderId="3" xfId="0" applyFont="1" applyBorder="1" applyAlignment="1" applyProtection="1">
      <alignment vertical="center"/>
      <protection locked="0" hidden="1"/>
    </xf>
    <xf numFmtId="4" fontId="9" fillId="10" borderId="1" xfId="0" applyNumberFormat="1" applyFont="1" applyFill="1" applyBorder="1" applyAlignment="1" applyProtection="1">
      <alignment vertical="center"/>
      <protection locked="0" hidden="1"/>
    </xf>
    <xf numFmtId="4" fontId="9" fillId="0" borderId="2" xfId="0" applyNumberFormat="1" applyFont="1" applyBorder="1" applyAlignment="1" applyProtection="1">
      <alignment vertical="center"/>
      <protection locked="0" hidden="1"/>
    </xf>
    <xf numFmtId="4" fontId="9" fillId="3" borderId="2" xfId="0" applyNumberFormat="1" applyFont="1" applyFill="1" applyBorder="1" applyAlignment="1" applyProtection="1">
      <alignment vertical="center"/>
      <protection locked="0" hidden="1"/>
    </xf>
    <xf numFmtId="4" fontId="9" fillId="5" borderId="2" xfId="0" applyNumberFormat="1" applyFont="1" applyFill="1" applyBorder="1" applyAlignment="1" applyProtection="1">
      <alignment vertical="center"/>
      <protection locked="0" hidden="1"/>
    </xf>
    <xf numFmtId="4" fontId="9" fillId="9" borderId="2" xfId="0" applyNumberFormat="1" applyFont="1" applyFill="1" applyBorder="1" applyAlignment="1" applyProtection="1">
      <alignment vertical="center"/>
      <protection locked="0" hidden="1"/>
    </xf>
    <xf numFmtId="4" fontId="9" fillId="0" borderId="2" xfId="0" applyNumberFormat="1" applyFont="1" applyFill="1" applyBorder="1" applyAlignment="1" applyProtection="1">
      <alignment vertical="center"/>
      <protection locked="0" hidden="1"/>
    </xf>
    <xf numFmtId="4" fontId="9" fillId="4" borderId="3" xfId="0" applyNumberFormat="1" applyFont="1" applyFill="1" applyBorder="1" applyAlignment="1" applyProtection="1">
      <alignment vertical="center"/>
      <protection locked="0" hidden="1"/>
    </xf>
    <xf numFmtId="0" fontId="9" fillId="8" borderId="2" xfId="0" applyFont="1" applyFill="1" applyBorder="1" applyAlignment="1" applyProtection="1">
      <alignment vertical="center"/>
      <protection locked="0" hidden="1"/>
    </xf>
    <xf numFmtId="0" fontId="9" fillId="3" borderId="2" xfId="0" applyFont="1" applyFill="1" applyBorder="1" applyAlignment="1" applyProtection="1">
      <alignment vertical="center"/>
      <protection locked="0" hidden="1"/>
    </xf>
    <xf numFmtId="0" fontId="9" fillId="0" borderId="1" xfId="0" applyFont="1" applyFill="1" applyBorder="1" applyAlignment="1" applyProtection="1">
      <alignment vertical="center"/>
      <protection locked="0" hidden="1"/>
    </xf>
    <xf numFmtId="3" fontId="9" fillId="0" borderId="2" xfId="0" applyNumberFormat="1" applyFont="1" applyBorder="1" applyAlignment="1" applyProtection="1">
      <alignment vertical="center"/>
      <protection locked="0" hidden="1"/>
    </xf>
    <xf numFmtId="3" fontId="9" fillId="4" borderId="3" xfId="0" applyNumberFormat="1" applyFont="1" applyFill="1" applyBorder="1" applyAlignment="1" applyProtection="1">
      <alignment vertical="center"/>
      <protection locked="0" hidden="1"/>
    </xf>
    <xf numFmtId="0" fontId="9" fillId="0" borderId="0" xfId="0" applyFont="1" applyAlignment="1" applyProtection="1">
      <alignment vertical="center"/>
      <protection locked="0" hidden="1"/>
    </xf>
    <xf numFmtId="0" fontId="9" fillId="7" borderId="0" xfId="0" applyFont="1" applyFill="1" applyAlignment="1" applyProtection="1">
      <alignment vertical="center"/>
      <protection locked="0" hidden="1"/>
    </xf>
    <xf numFmtId="0" fontId="14" fillId="0" borderId="11" xfId="2" applyFont="1" applyBorder="1" applyProtection="1">
      <protection hidden="1"/>
    </xf>
    <xf numFmtId="3" fontId="14" fillId="0" borderId="11" xfId="2" applyNumberFormat="1" applyFont="1" applyBorder="1" applyProtection="1">
      <protection hidden="1"/>
    </xf>
    <xf numFmtId="0" fontId="3" fillId="0" borderId="4" xfId="0" applyFont="1" applyBorder="1" applyProtection="1">
      <protection hidden="1"/>
    </xf>
    <xf numFmtId="0" fontId="3" fillId="0" borderId="5" xfId="0" applyFont="1" applyBorder="1" applyProtection="1">
      <protection hidden="1"/>
    </xf>
    <xf numFmtId="0" fontId="3" fillId="0" borderId="6" xfId="0" applyFont="1" applyBorder="1" applyProtection="1">
      <protection hidden="1"/>
    </xf>
    <xf numFmtId="2" fontId="6" fillId="0" borderId="5" xfId="0" applyNumberFormat="1" applyFont="1" applyBorder="1" applyAlignment="1" applyProtection="1">
      <alignment horizontal="center" vertical="top" wrapText="1"/>
      <protection hidden="1"/>
    </xf>
    <xf numFmtId="2" fontId="3" fillId="0" borderId="5" xfId="0" applyNumberFormat="1" applyFont="1" applyBorder="1" applyAlignment="1" applyProtection="1">
      <alignment vertical="top"/>
      <protection hidden="1"/>
    </xf>
    <xf numFmtId="2" fontId="6" fillId="10" borderId="5" xfId="0" applyNumberFormat="1" applyFont="1" applyFill="1" applyBorder="1" applyAlignment="1" applyProtection="1">
      <alignment horizontal="center" vertical="top" wrapText="1"/>
      <protection hidden="1"/>
    </xf>
    <xf numFmtId="2" fontId="6" fillId="0" borderId="5" xfId="0" applyNumberFormat="1" applyFont="1" applyBorder="1" applyAlignment="1" applyProtection="1">
      <alignment vertical="top"/>
      <protection hidden="1"/>
    </xf>
    <xf numFmtId="2" fontId="6" fillId="0" borderId="4" xfId="0" applyNumberFormat="1" applyFont="1" applyBorder="1" applyAlignment="1" applyProtection="1">
      <alignment vertical="top"/>
      <protection hidden="1"/>
    </xf>
    <xf numFmtId="0" fontId="0" fillId="0" borderId="5" xfId="0" applyBorder="1" applyProtection="1">
      <protection hidden="1"/>
    </xf>
    <xf numFmtId="164" fontId="5" fillId="0" borderId="5" xfId="0" applyNumberFormat="1" applyFont="1" applyBorder="1" applyAlignment="1" applyProtection="1">
      <alignment horizontal="center" vertical="top" wrapText="1"/>
      <protection hidden="1"/>
    </xf>
    <xf numFmtId="2" fontId="5" fillId="0" borderId="5" xfId="0" applyNumberFormat="1" applyFont="1" applyBorder="1" applyAlignment="1" applyProtection="1">
      <alignment vertical="top"/>
      <protection hidden="1"/>
    </xf>
    <xf numFmtId="164" fontId="5" fillId="10" borderId="6" xfId="0" applyNumberFormat="1" applyFont="1" applyFill="1" applyBorder="1" applyAlignment="1" applyProtection="1">
      <alignment horizontal="center" vertical="top" wrapText="1"/>
      <protection hidden="1"/>
    </xf>
    <xf numFmtId="0" fontId="5" fillId="2" borderId="10" xfId="4" applyFont="1" applyFill="1" applyBorder="1" applyAlignment="1" applyProtection="1">
      <protection hidden="1"/>
    </xf>
    <xf numFmtId="0" fontId="5" fillId="2" borderId="11" xfId="4" applyFont="1" applyFill="1" applyBorder="1" applyAlignment="1" applyProtection="1">
      <protection hidden="1"/>
    </xf>
    <xf numFmtId="0" fontId="5" fillId="0" borderId="11" xfId="4" applyFont="1" applyFill="1" applyBorder="1" applyAlignment="1" applyProtection="1">
      <protection hidden="1"/>
    </xf>
    <xf numFmtId="0" fontId="5" fillId="0" borderId="21" xfId="4" applyFont="1" applyFill="1" applyBorder="1" applyAlignment="1" applyProtection="1">
      <protection hidden="1"/>
    </xf>
    <xf numFmtId="4" fontId="5" fillId="0" borderId="10" xfId="4" applyNumberFormat="1" applyFont="1" applyFill="1" applyBorder="1" applyAlignment="1" applyProtection="1">
      <alignment horizontal="center" wrapText="1"/>
      <protection hidden="1"/>
    </xf>
    <xf numFmtId="0" fontId="3" fillId="0" borderId="11" xfId="0" applyFont="1" applyBorder="1" applyProtection="1">
      <protection hidden="1"/>
    </xf>
    <xf numFmtId="4" fontId="5" fillId="10" borderId="11" xfId="4" applyNumberFormat="1" applyFont="1" applyFill="1" applyBorder="1" applyAlignment="1" applyProtection="1">
      <alignment horizontal="center" wrapText="1"/>
      <protection hidden="1"/>
    </xf>
    <xf numFmtId="0" fontId="6" fillId="0" borderId="11" xfId="0" applyFont="1" applyFill="1" applyBorder="1" applyAlignment="1" applyProtection="1">
      <alignment horizontal="right" wrapText="1"/>
      <protection hidden="1"/>
    </xf>
    <xf numFmtId="0" fontId="6" fillId="0" borderId="10" xfId="0" applyFont="1" applyFill="1" applyBorder="1" applyAlignment="1" applyProtection="1">
      <alignment horizontal="right" wrapText="1"/>
      <protection hidden="1"/>
    </xf>
    <xf numFmtId="4" fontId="5" fillId="0" borderId="11" xfId="4" applyNumberFormat="1" applyFont="1" applyFill="1" applyBorder="1" applyAlignment="1" applyProtection="1">
      <alignment horizontal="right" wrapText="1" indent="4"/>
      <protection hidden="1"/>
    </xf>
    <xf numFmtId="0" fontId="0" fillId="0" borderId="11" xfId="0" applyBorder="1" applyProtection="1">
      <protection hidden="1"/>
    </xf>
    <xf numFmtId="164" fontId="5" fillId="0" borderId="11" xfId="4" applyNumberFormat="1" applyFont="1" applyFill="1" applyBorder="1" applyAlignment="1" applyProtection="1">
      <alignment horizontal="right" wrapText="1" indent="4"/>
      <protection hidden="1"/>
    </xf>
    <xf numFmtId="164" fontId="5" fillId="10" borderId="21" xfId="4" applyNumberFormat="1" applyFont="1" applyFill="1" applyBorder="1" applyAlignment="1" applyProtection="1">
      <alignment horizontal="right" wrapText="1" indent="4"/>
      <protection hidden="1"/>
    </xf>
    <xf numFmtId="0" fontId="6" fillId="0" borderId="1" xfId="1" applyFont="1" applyFill="1" applyBorder="1" applyAlignment="1" applyProtection="1">
      <alignment horizontal="left" vertical="center"/>
      <protection hidden="1"/>
    </xf>
    <xf numFmtId="0" fontId="6" fillId="0" borderId="2" xfId="1" applyFont="1" applyFill="1" applyBorder="1" applyAlignment="1" applyProtection="1">
      <alignment horizontal="left" vertical="center"/>
      <protection hidden="1"/>
    </xf>
    <xf numFmtId="168" fontId="6" fillId="0" borderId="2" xfId="5" applyNumberFormat="1" applyFont="1" applyFill="1" applyBorder="1" applyAlignment="1" applyProtection="1">
      <alignment horizontal="right" vertical="center"/>
      <protection hidden="1"/>
    </xf>
    <xf numFmtId="168" fontId="6" fillId="10" borderId="2" xfId="5" applyNumberFormat="1" applyFont="1" applyFill="1" applyBorder="1" applyAlignment="1" applyProtection="1">
      <alignment horizontal="right" vertical="center"/>
      <protection hidden="1"/>
    </xf>
    <xf numFmtId="164" fontId="6" fillId="0" borderId="2" xfId="5" applyNumberFormat="1" applyFont="1" applyFill="1" applyBorder="1" applyAlignment="1" applyProtection="1">
      <alignment horizontal="right" vertical="center"/>
      <protection hidden="1"/>
    </xf>
    <xf numFmtId="164" fontId="6" fillId="10" borderId="3" xfId="5" applyNumberFormat="1" applyFont="1" applyFill="1" applyBorder="1" applyAlignment="1" applyProtection="1">
      <alignment horizontal="right" vertical="center"/>
      <protection hidden="1"/>
    </xf>
    <xf numFmtId="0" fontId="0" fillId="8" borderId="0" xfId="0" applyFill="1" applyProtection="1">
      <protection locked="0"/>
    </xf>
    <xf numFmtId="0" fontId="8" fillId="0" borderId="0" xfId="0" applyFont="1" applyBorder="1" applyAlignment="1" applyProtection="1">
      <protection locked="0"/>
    </xf>
    <xf numFmtId="0" fontId="26" fillId="0" borderId="0" xfId="0" applyFont="1" applyFill="1" applyBorder="1" applyAlignment="1">
      <alignment horizontal="left"/>
    </xf>
    <xf numFmtId="0" fontId="27" fillId="0" borderId="0" xfId="0" applyFont="1" applyFill="1" applyBorder="1" applyAlignment="1">
      <alignment horizontal="left"/>
    </xf>
    <xf numFmtId="0" fontId="3" fillId="0" borderId="0" xfId="0" applyFont="1" applyBorder="1"/>
    <xf numFmtId="0" fontId="5" fillId="0" borderId="0" xfId="0" applyFont="1" applyBorder="1" applyAlignment="1"/>
    <xf numFmtId="2" fontId="6" fillId="0" borderId="1" xfId="0" applyNumberFormat="1" applyFont="1" applyBorder="1" applyAlignment="1">
      <alignment horizontal="center" vertical="top" wrapText="1"/>
    </xf>
    <xf numFmtId="2" fontId="4" fillId="0" borderId="5" xfId="0" applyNumberFormat="1" applyFont="1" applyBorder="1" applyAlignment="1">
      <alignment vertical="top"/>
    </xf>
    <xf numFmtId="0" fontId="5" fillId="0" borderId="8" xfId="0" applyFont="1" applyBorder="1" applyAlignment="1">
      <alignment horizontal="right"/>
    </xf>
    <xf numFmtId="0" fontId="0" fillId="0" borderId="6" xfId="0" applyBorder="1"/>
    <xf numFmtId="3" fontId="6" fillId="0" borderId="7" xfId="0" applyNumberFormat="1" applyFont="1" applyBorder="1" applyAlignment="1">
      <alignment horizontal="right" indent="4"/>
    </xf>
    <xf numFmtId="0" fontId="0" fillId="0" borderId="8" xfId="0" applyBorder="1"/>
    <xf numFmtId="0" fontId="28" fillId="0" borderId="0" xfId="0" applyFont="1" applyFill="1" applyAlignment="1">
      <alignment horizontal="left"/>
    </xf>
    <xf numFmtId="0" fontId="29" fillId="0" borderId="0" xfId="0" applyFont="1" applyFill="1" applyAlignment="1">
      <alignment horizontal="left"/>
    </xf>
    <xf numFmtId="164" fontId="16" fillId="0" borderId="22" xfId="0" applyNumberFormat="1" applyFont="1" applyBorder="1" applyAlignment="1">
      <alignment horizontal="center" vertical="top" wrapText="1"/>
    </xf>
    <xf numFmtId="2" fontId="6" fillId="0" borderId="11" xfId="0" applyNumberFormat="1" applyFont="1" applyBorder="1" applyAlignment="1">
      <alignment horizontal="center" vertical="top" wrapText="1"/>
    </xf>
    <xf numFmtId="2" fontId="6" fillId="0" borderId="0" xfId="0" applyNumberFormat="1" applyFont="1" applyBorder="1" applyAlignment="1">
      <alignment vertical="top"/>
    </xf>
    <xf numFmtId="2" fontId="3" fillId="0" borderId="0" xfId="0" applyNumberFormat="1" applyFont="1" applyBorder="1" applyAlignment="1">
      <alignment vertical="top"/>
    </xf>
    <xf numFmtId="2" fontId="4" fillId="0" borderId="0" xfId="0" applyNumberFormat="1" applyFont="1" applyBorder="1" applyAlignment="1">
      <alignment vertical="top"/>
    </xf>
    <xf numFmtId="2" fontId="16" fillId="0" borderId="0" xfId="0" applyNumberFormat="1" applyFont="1" applyBorder="1" applyAlignment="1">
      <alignment vertical="top"/>
    </xf>
    <xf numFmtId="2" fontId="16" fillId="0" borderId="23" xfId="0" applyNumberFormat="1" applyFont="1" applyBorder="1" applyAlignment="1">
      <alignment horizontal="center" vertical="top" wrapText="1"/>
    </xf>
    <xf numFmtId="164" fontId="16" fillId="0" borderId="23" xfId="0" applyNumberFormat="1" applyFont="1" applyBorder="1" applyAlignment="1">
      <alignment horizontal="center" vertical="top" wrapText="1"/>
    </xf>
    <xf numFmtId="164" fontId="5" fillId="0" borderId="11" xfId="0" applyNumberFormat="1" applyFont="1" applyBorder="1" applyAlignment="1">
      <alignment horizontal="center" vertical="top" wrapText="1"/>
    </xf>
    <xf numFmtId="2" fontId="5" fillId="0" borderId="0" xfId="0" applyNumberFormat="1" applyFont="1" applyBorder="1" applyAlignment="1">
      <alignment vertical="top"/>
    </xf>
    <xf numFmtId="164" fontId="5" fillId="0" borderId="11" xfId="0" applyNumberFormat="1" applyFont="1" applyFill="1" applyBorder="1" applyAlignment="1">
      <alignment horizontal="center" vertical="top" wrapText="1"/>
    </xf>
    <xf numFmtId="164" fontId="5" fillId="2" borderId="11" xfId="0" applyNumberFormat="1" applyFont="1" applyFill="1" applyBorder="1" applyAlignment="1">
      <alignment horizontal="center" vertical="top" wrapText="1"/>
    </xf>
    <xf numFmtId="0" fontId="0" fillId="0" borderId="0" xfId="0" applyBorder="1" applyProtection="1">
      <protection locked="0"/>
    </xf>
    <xf numFmtId="0" fontId="30" fillId="6" borderId="0" xfId="0" applyFont="1" applyFill="1" applyBorder="1" applyAlignment="1" applyProtection="1">
      <protection locked="0"/>
    </xf>
    <xf numFmtId="0" fontId="7" fillId="2" borderId="1" xfId="0" applyFont="1" applyFill="1" applyBorder="1" applyAlignment="1" applyProtection="1">
      <alignment horizontal="center" vertical="center"/>
      <protection locked="0" hidden="1"/>
    </xf>
    <xf numFmtId="0" fontId="7" fillId="2" borderId="2" xfId="0" applyFont="1" applyFill="1" applyBorder="1" applyAlignment="1" applyProtection="1">
      <alignment horizontal="center" vertical="center"/>
      <protection locked="0" hidden="1"/>
    </xf>
    <xf numFmtId="0" fontId="7" fillId="2" borderId="3" xfId="0" applyFont="1" applyFill="1" applyBorder="1" applyAlignment="1" applyProtection="1">
      <alignment horizontal="center" vertical="center"/>
      <protection locked="0" hidden="1"/>
    </xf>
    <xf numFmtId="4" fontId="7" fillId="2" borderId="1" xfId="0" applyNumberFormat="1" applyFont="1" applyFill="1" applyBorder="1" applyAlignment="1" applyProtection="1">
      <alignment horizontal="center" vertical="center"/>
      <protection locked="0" hidden="1"/>
    </xf>
    <xf numFmtId="4" fontId="7" fillId="2" borderId="2" xfId="0" applyNumberFormat="1" applyFont="1" applyFill="1" applyBorder="1" applyAlignment="1" applyProtection="1">
      <alignment horizontal="center" vertical="center"/>
      <protection locked="0" hidden="1"/>
    </xf>
    <xf numFmtId="4" fontId="7" fillId="2" borderId="3" xfId="0" applyNumberFormat="1" applyFont="1" applyFill="1" applyBorder="1" applyAlignment="1" applyProtection="1">
      <alignment horizontal="center" vertical="center"/>
      <protection locked="0" hidden="1"/>
    </xf>
    <xf numFmtId="0" fontId="25" fillId="6" borderId="0" xfId="0" applyFont="1" applyFill="1" applyProtection="1">
      <protection locked="0" hidden="1"/>
    </xf>
    <xf numFmtId="0" fontId="19" fillId="0" borderId="1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165" fontId="19" fillId="0" borderId="24" xfId="0" applyNumberFormat="1" applyFont="1" applyBorder="1" applyAlignment="1">
      <alignment horizontal="center"/>
    </xf>
    <xf numFmtId="165" fontId="19" fillId="0" borderId="15" xfId="0" applyNumberFormat="1" applyFont="1" applyBorder="1" applyAlignment="1">
      <alignment horizontal="center"/>
    </xf>
    <xf numFmtId="165" fontId="19" fillId="0" borderId="22" xfId="0" applyNumberFormat="1" applyFont="1" applyBorder="1" applyAlignment="1">
      <alignment horizont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cellXfs>
  <cellStyles count="6">
    <cellStyle name="%" xfId="3"/>
    <cellStyle name="Comma" xfId="5" builtinId="3"/>
    <cellStyle name="Normal" xfId="0" builtinId="0"/>
    <cellStyle name="Normal 2 2" xfId="4"/>
    <cellStyle name="Normal 3" xfId="1"/>
    <cellStyle name="Normal_Sheet1" xfId="2"/>
  </cellStyles>
  <dxfs count="0"/>
  <tableStyles count="0" defaultTableStyle="TableStyleMedium2" defaultPivotStyle="PivotStyleLight16"/>
  <colors>
    <mruColors>
      <color rgb="FFFF33CC"/>
      <color rgb="FF00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1714500</xdr:colOff>
      <xdr:row>2</xdr:row>
      <xdr:rowOff>225572</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45" r="23750" b="51333"/>
        <a:stretch/>
      </xdr:blipFill>
      <xdr:spPr>
        <a:xfrm>
          <a:off x="0" y="0"/>
          <a:ext cx="1714500" cy="7018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200025</xdr:colOff>
      <xdr:row>3</xdr:row>
      <xdr:rowOff>130322</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45" r="23750" b="51333"/>
        <a:stretch/>
      </xdr:blipFill>
      <xdr:spPr>
        <a:xfrm>
          <a:off x="0" y="0"/>
          <a:ext cx="1714500" cy="7018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54036</xdr:rowOff>
    </xdr:from>
    <xdr:to>
      <xdr:col>2</xdr:col>
      <xdr:colOff>371475</xdr:colOff>
      <xdr:row>3</xdr:row>
      <xdr:rowOff>184358</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45" r="23750" b="51333"/>
        <a:stretch/>
      </xdr:blipFill>
      <xdr:spPr>
        <a:xfrm>
          <a:off x="0" y="54036"/>
          <a:ext cx="1714500" cy="701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7/PLANNING%20&amp;%20PROJECTS/School%20Budgets/School%20Organisation/School%20Co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 Schools 18-19passcodes"/>
      <sheetName val="Sheet2"/>
      <sheetName val="LA Schools previous passcodes"/>
      <sheetName val="New Passcodes"/>
      <sheetName val="Sheet1"/>
      <sheetName val="edubase"/>
      <sheetName val="school addresses"/>
      <sheetName val="Download from Gov.uk 260118"/>
      <sheetName val="Download from Gov.uk 080218"/>
      <sheetName val="LA Schools Updated"/>
    </sheetNames>
    <sheetDataSet>
      <sheetData sheetId="0">
        <row r="1">
          <cell r="A1" t="str">
            <v>Maintained / Academy</v>
          </cell>
        </row>
        <row r="2">
          <cell r="E2">
            <v>1012</v>
          </cell>
          <cell r="F2">
            <v>8921012</v>
          </cell>
          <cell r="G2" t="str">
            <v>0065</v>
          </cell>
          <cell r="H2" t="str">
            <v>065</v>
          </cell>
          <cell r="I2" t="str">
            <v>294775</v>
          </cell>
          <cell r="M2" t="str">
            <v>Head Teacher</v>
          </cell>
          <cell r="N2">
            <v>65</v>
          </cell>
          <cell r="O2" t="str">
            <v>1012WG6k</v>
          </cell>
        </row>
        <row r="3">
          <cell r="E3">
            <v>7026</v>
          </cell>
          <cell r="F3">
            <v>8927026</v>
          </cell>
          <cell r="G3" t="str">
            <v>0053</v>
          </cell>
          <cell r="H3" t="str">
            <v>053</v>
          </cell>
          <cell r="I3" t="str">
            <v>295452</v>
          </cell>
          <cell r="J3" t="str">
            <v>Nethergate Academy</v>
          </cell>
          <cell r="K3">
            <v>169625</v>
          </cell>
          <cell r="L3" t="str">
            <v>Swansdowne Drive, NOTTINGHAM, NG11 8HX</v>
          </cell>
          <cell r="M3" t="str">
            <v>Head Teacher</v>
          </cell>
          <cell r="N3">
            <v>53</v>
          </cell>
          <cell r="O3" t="str">
            <v>70268i&gt;D</v>
          </cell>
        </row>
        <row r="4">
          <cell r="E4">
            <v>7033</v>
          </cell>
          <cell r="F4">
            <v>8927033</v>
          </cell>
          <cell r="G4" t="str">
            <v>0056</v>
          </cell>
          <cell r="H4" t="str">
            <v>056</v>
          </cell>
          <cell r="I4" t="str">
            <v>292842</v>
          </cell>
          <cell r="J4" t="str">
            <v>Raleigh Learning Trust</v>
          </cell>
          <cell r="K4">
            <v>248852</v>
          </cell>
          <cell r="L4" t="str">
            <v>C/O Woodlands School, Beechdale Road, NOTTINGHAM NG8 3EZ</v>
          </cell>
          <cell r="M4" t="str">
            <v>Head Teacher</v>
          </cell>
          <cell r="N4">
            <v>56</v>
          </cell>
          <cell r="O4" t="str">
            <v>7033LF3V</v>
          </cell>
        </row>
        <row r="5">
          <cell r="E5">
            <v>7040</v>
          </cell>
          <cell r="F5">
            <v>8927040</v>
          </cell>
          <cell r="G5" t="str">
            <v>0052</v>
          </cell>
          <cell r="H5" t="str">
            <v>052</v>
          </cell>
          <cell r="I5" t="str">
            <v>292841</v>
          </cell>
          <cell r="J5" t="str">
            <v>Raleigh Learning Trust</v>
          </cell>
          <cell r="K5">
            <v>248852</v>
          </cell>
          <cell r="L5" t="str">
            <v>C/O Woodlands School, Beechdale Road, NOTTINGHAM NG8 3EZ</v>
          </cell>
          <cell r="M5" t="str">
            <v>Head Teacher</v>
          </cell>
          <cell r="N5">
            <v>52</v>
          </cell>
          <cell r="O5" t="str">
            <v>70409ey#</v>
          </cell>
        </row>
        <row r="6">
          <cell r="E6">
            <v>7035</v>
          </cell>
          <cell r="F6">
            <v>8927035</v>
          </cell>
          <cell r="G6" t="str">
            <v>0054</v>
          </cell>
          <cell r="H6" t="str">
            <v>054</v>
          </cell>
          <cell r="I6" t="str">
            <v>302405</v>
          </cell>
          <cell r="M6" t="str">
            <v>Head Teacher</v>
          </cell>
          <cell r="N6">
            <v>54</v>
          </cell>
          <cell r="O6" t="str">
            <v>7035cXP%</v>
          </cell>
        </row>
        <row r="7">
          <cell r="E7">
            <v>7042</v>
          </cell>
          <cell r="F7">
            <v>8927042</v>
          </cell>
          <cell r="G7" t="str">
            <v>0051</v>
          </cell>
          <cell r="H7" t="str">
            <v>051</v>
          </cell>
          <cell r="I7" t="str">
            <v>292905</v>
          </cell>
          <cell r="M7" t="str">
            <v>Head Teacher</v>
          </cell>
          <cell r="N7">
            <v>51</v>
          </cell>
          <cell r="O7" t="str">
            <v>7042$wp&lt;</v>
          </cell>
        </row>
        <row r="8">
          <cell r="E8">
            <v>4000</v>
          </cell>
          <cell r="F8">
            <v>8924000</v>
          </cell>
          <cell r="H8" t="str">
            <v>224</v>
          </cell>
          <cell r="I8" t="str">
            <v>297063</v>
          </cell>
          <cell r="J8" t="str">
            <v>Nottingham Girls Academy</v>
          </cell>
          <cell r="K8">
            <v>167036</v>
          </cell>
          <cell r="L8" t="str">
            <v>Robins Wood Road, Aspley, NOTTINGHAM, NG8 3LD</v>
          </cell>
          <cell r="M8" t="str">
            <v>Head Teacher</v>
          </cell>
          <cell r="N8">
            <v>0</v>
          </cell>
          <cell r="O8" t="str">
            <v>4000zr4r</v>
          </cell>
        </row>
        <row r="9">
          <cell r="E9">
            <v>4003</v>
          </cell>
          <cell r="F9">
            <v>8924003</v>
          </cell>
          <cell r="H9" t="str">
            <v>223</v>
          </cell>
          <cell r="I9" t="str">
            <v>330608</v>
          </cell>
          <cell r="J9" t="str">
            <v>Bluecoat Beechdale Academy</v>
          </cell>
          <cell r="K9" t="str">
            <v>265014</v>
          </cell>
          <cell r="L9" t="str">
            <v>Harvey Road, Bilborough, Nottingham, NG8 3GP</v>
          </cell>
          <cell r="M9" t="str">
            <v>Head Teacher</v>
          </cell>
          <cell r="N9">
            <v>0</v>
          </cell>
          <cell r="O9" t="str">
            <v>40033*Gn</v>
          </cell>
        </row>
        <row r="10">
          <cell r="E10">
            <v>4004</v>
          </cell>
          <cell r="F10">
            <v>8924004</v>
          </cell>
          <cell r="H10" t="str">
            <v>247</v>
          </cell>
          <cell r="I10" t="str">
            <v>348510</v>
          </cell>
          <cell r="J10" t="str">
            <v>Nottingham University Academy Of Science &amp; Technology</v>
          </cell>
          <cell r="K10">
            <v>212541</v>
          </cell>
          <cell r="L10" t="str">
            <v>93 Abbey Road, NOTTINGHAM, NG7 2PL</v>
          </cell>
          <cell r="M10" t="str">
            <v>Head Teacher</v>
          </cell>
          <cell r="N10">
            <v>0</v>
          </cell>
          <cell r="O10" t="str">
            <v>4004a62Q</v>
          </cell>
        </row>
        <row r="11">
          <cell r="E11">
            <v>4005</v>
          </cell>
          <cell r="F11">
            <v>8924005</v>
          </cell>
          <cell r="G11" t="str">
            <v>0162</v>
          </cell>
          <cell r="H11" t="str">
            <v>222</v>
          </cell>
          <cell r="I11" t="str">
            <v>350445</v>
          </cell>
          <cell r="J11" t="str">
            <v>Farnborough Academy</v>
          </cell>
          <cell r="K11">
            <v>199478</v>
          </cell>
          <cell r="L11" t="str">
            <v>Farnborough Road, Clifton, NOTTNGHAM, NG11 8JW</v>
          </cell>
          <cell r="M11" t="str">
            <v>Head Teacher</v>
          </cell>
          <cell r="N11">
            <v>162</v>
          </cell>
          <cell r="O11" t="str">
            <v>4005JtZS</v>
          </cell>
        </row>
        <row r="12">
          <cell r="E12">
            <v>4006</v>
          </cell>
          <cell r="F12">
            <v>8924006</v>
          </cell>
          <cell r="G12" t="str">
            <v>0160</v>
          </cell>
          <cell r="H12" t="str">
            <v>220</v>
          </cell>
          <cell r="I12" t="str">
            <v>352685</v>
          </cell>
          <cell r="J12" t="str">
            <v>The Oakwood Academy</v>
          </cell>
          <cell r="K12">
            <v>203033</v>
          </cell>
          <cell r="L12" t="str">
            <v>Bewcastle Road, Warren Hill, NOTTINGHAM, NG5 9PJ</v>
          </cell>
          <cell r="M12" t="str">
            <v>Head Teacher</v>
          </cell>
          <cell r="N12">
            <v>160</v>
          </cell>
          <cell r="O12" t="str">
            <v>400656#H</v>
          </cell>
        </row>
        <row r="13">
          <cell r="E13">
            <v>4008</v>
          </cell>
          <cell r="F13">
            <v>8924008</v>
          </cell>
          <cell r="G13" t="str">
            <v>0167</v>
          </cell>
          <cell r="H13" t="str">
            <v>227</v>
          </cell>
          <cell r="I13" t="str">
            <v>304408</v>
          </cell>
          <cell r="J13" t="str">
            <v>Park Vale Academy</v>
          </cell>
          <cell r="K13" t="str">
            <v>263094</v>
          </cell>
          <cell r="L13" t="str">
            <v>Top Valley Drive, Top Valley, NOTTINGHAM NG5 9AZ</v>
          </cell>
          <cell r="M13" t="str">
            <v>Head Teacher</v>
          </cell>
          <cell r="N13">
            <v>167</v>
          </cell>
          <cell r="O13" t="str">
            <v>4008XQGN</v>
          </cell>
        </row>
        <row r="14">
          <cell r="E14">
            <v>4009</v>
          </cell>
          <cell r="F14">
            <v>8924009</v>
          </cell>
          <cell r="G14" t="str">
            <v>0171</v>
          </cell>
          <cell r="H14" t="str">
            <v>252</v>
          </cell>
          <cell r="J14" t="str">
            <v>Bluecoat Wollaton Academy</v>
          </cell>
          <cell r="K14" t="str">
            <v>265029</v>
          </cell>
          <cell r="L14" t="str">
            <v>Sutton Passeys Cresent, Nottingham, NG8 1EA</v>
          </cell>
          <cell r="M14" t="str">
            <v>Head Teacher</v>
          </cell>
          <cell r="N14">
            <v>171</v>
          </cell>
          <cell r="O14" t="str">
            <v>40092TfQ</v>
          </cell>
        </row>
        <row r="15">
          <cell r="E15">
            <v>4064</v>
          </cell>
          <cell r="F15">
            <v>8924064</v>
          </cell>
          <cell r="G15" t="str">
            <v>0169</v>
          </cell>
          <cell r="H15" t="str">
            <v>244</v>
          </cell>
          <cell r="I15" t="str">
            <v>297130</v>
          </cell>
          <cell r="J15" t="str">
            <v>Fernwood School</v>
          </cell>
          <cell r="K15">
            <v>166004</v>
          </cell>
          <cell r="L15" t="str">
            <v>Goodwood Road, Wollaton, NOTTINGHAM, NG8 2FT</v>
          </cell>
          <cell r="M15" t="str">
            <v>Head Teacher</v>
          </cell>
          <cell r="N15">
            <v>169</v>
          </cell>
          <cell r="O15" t="str">
            <v>4064zN/5</v>
          </cell>
        </row>
        <row r="16">
          <cell r="E16">
            <v>4462</v>
          </cell>
          <cell r="F16">
            <v>8924462</v>
          </cell>
          <cell r="G16" t="str">
            <v>0166</v>
          </cell>
          <cell r="H16" t="str">
            <v>226</v>
          </cell>
          <cell r="I16" t="str">
            <v>317384</v>
          </cell>
          <cell r="J16" t="str">
            <v>The Nottingham Emmanuel School</v>
          </cell>
          <cell r="K16">
            <v>169825</v>
          </cell>
          <cell r="L16" t="str">
            <v>Gresham Park Road, West Bridgford, NOTTINGHAM,NG2 7YF</v>
          </cell>
          <cell r="M16" t="str">
            <v>Head Teacher</v>
          </cell>
          <cell r="N16">
            <v>166</v>
          </cell>
          <cell r="O16" t="str">
            <v>44628r23</v>
          </cell>
        </row>
        <row r="17">
          <cell r="E17">
            <v>5404</v>
          </cell>
          <cell r="F17">
            <v>8925404</v>
          </cell>
          <cell r="G17" t="str">
            <v>0168</v>
          </cell>
          <cell r="H17" t="str">
            <v>228</v>
          </cell>
          <cell r="I17" t="str">
            <v>299318</v>
          </cell>
          <cell r="J17" t="str">
            <v>Trinity Academy</v>
          </cell>
          <cell r="K17">
            <v>169249</v>
          </cell>
          <cell r="L17" t="str">
            <v>Beechdale Road, Aspley, NOTTINGHAM, NG8 3EZ</v>
          </cell>
          <cell r="M17" t="str">
            <v>Head Teacher</v>
          </cell>
          <cell r="N17">
            <v>168</v>
          </cell>
          <cell r="O17" t="str">
            <v>5404kKPB</v>
          </cell>
        </row>
        <row r="18">
          <cell r="E18">
            <v>6905</v>
          </cell>
          <cell r="F18">
            <v>8926905</v>
          </cell>
          <cell r="H18" t="str">
            <v>240</v>
          </cell>
          <cell r="I18" t="str">
            <v>292897</v>
          </cell>
          <cell r="J18" t="str">
            <v>Djanogly City Academy</v>
          </cell>
          <cell r="K18">
            <v>168790</v>
          </cell>
          <cell r="L18" t="str">
            <v>Sherwood Rise, NOTTINGHAM, NG7 7AR</v>
          </cell>
          <cell r="M18" t="str">
            <v>Head Teacher</v>
          </cell>
          <cell r="N18">
            <v>0</v>
          </cell>
          <cell r="O18" t="str">
            <v>6905Snxa</v>
          </cell>
        </row>
        <row r="19">
          <cell r="E19">
            <v>6906</v>
          </cell>
          <cell r="F19">
            <v>8926906</v>
          </cell>
          <cell r="H19" t="str">
            <v>243</v>
          </cell>
          <cell r="I19" t="str">
            <v>294274</v>
          </cell>
          <cell r="J19" t="str">
            <v>Nottingham University Samworth Academy</v>
          </cell>
          <cell r="K19">
            <v>167072</v>
          </cell>
          <cell r="L19" t="str">
            <v>Bramhall Road, Bilborough, NOTTINGHAM, NG8 4HY</v>
          </cell>
          <cell r="M19" t="str">
            <v>Head Teacher</v>
          </cell>
          <cell r="N19">
            <v>0</v>
          </cell>
          <cell r="O19" t="str">
            <v>6906XfsR</v>
          </cell>
        </row>
        <row r="20">
          <cell r="E20">
            <v>6919</v>
          </cell>
          <cell r="F20">
            <v>8926919</v>
          </cell>
          <cell r="H20" t="str">
            <v>241</v>
          </cell>
          <cell r="I20" t="str">
            <v>297937</v>
          </cell>
          <cell r="J20" t="str">
            <v>Bulwell Academy</v>
          </cell>
          <cell r="K20">
            <v>164904</v>
          </cell>
          <cell r="L20" t="str">
            <v>Squires Avenue, Bulwell, NOTTINGHAM, NG6 8HG</v>
          </cell>
          <cell r="M20" t="str">
            <v>Head Teacher</v>
          </cell>
          <cell r="N20">
            <v>0</v>
          </cell>
          <cell r="O20" t="str">
            <v>69198zks</v>
          </cell>
        </row>
        <row r="21">
          <cell r="E21">
            <v>4026</v>
          </cell>
          <cell r="F21">
            <v>8924026</v>
          </cell>
          <cell r="G21" t="str">
            <v>0161</v>
          </cell>
          <cell r="H21" t="str">
            <v>221</v>
          </cell>
          <cell r="I21" t="str">
            <v>292814</v>
          </cell>
          <cell r="M21" t="str">
            <v>Head Teacher</v>
          </cell>
          <cell r="N21">
            <v>161</v>
          </cell>
          <cell r="O21" t="str">
            <v>4026$Hyd</v>
          </cell>
        </row>
        <row r="22">
          <cell r="E22">
            <v>1111</v>
          </cell>
          <cell r="F22">
            <v>8921111</v>
          </cell>
          <cell r="G22" t="str">
            <v>0064</v>
          </cell>
          <cell r="H22" t="str">
            <v>064</v>
          </cell>
          <cell r="I22" t="str">
            <v>321386</v>
          </cell>
          <cell r="J22" t="str">
            <v>Raleigh Learning Trust</v>
          </cell>
          <cell r="K22">
            <v>248852</v>
          </cell>
          <cell r="L22" t="str">
            <v>C/O Woodlands School, Beechdale Road, NOTTINGHAM NG8 3EZ</v>
          </cell>
          <cell r="M22" t="str">
            <v>Head Teacher</v>
          </cell>
          <cell r="N22">
            <v>64</v>
          </cell>
          <cell r="O22" t="str">
            <v>1111%5hj</v>
          </cell>
        </row>
        <row r="23">
          <cell r="E23">
            <v>1112</v>
          </cell>
          <cell r="F23">
            <v>8921112</v>
          </cell>
          <cell r="G23" t="str">
            <v>0063</v>
          </cell>
          <cell r="H23" t="str">
            <v>063</v>
          </cell>
          <cell r="I23" t="str">
            <v>321387</v>
          </cell>
          <cell r="J23" t="str">
            <v>Raleigh Learning Trust</v>
          </cell>
          <cell r="K23">
            <v>248852</v>
          </cell>
          <cell r="L23" t="str">
            <v>C/O Woodlands School, Beechdale Road, NOTTINGHAM NG8 3EZ</v>
          </cell>
          <cell r="M23" t="str">
            <v>Head Teacher</v>
          </cell>
          <cell r="N23">
            <v>63</v>
          </cell>
          <cell r="O23" t="str">
            <v>1112SAc/</v>
          </cell>
        </row>
        <row r="24">
          <cell r="E24">
            <v>1107</v>
          </cell>
          <cell r="F24">
            <v>8921107</v>
          </cell>
          <cell r="G24" t="str">
            <v>0062</v>
          </cell>
          <cell r="H24" t="str">
            <v>062</v>
          </cell>
          <cell r="I24" t="str">
            <v>321385</v>
          </cell>
          <cell r="M24" t="str">
            <v>Head Teacher</v>
          </cell>
          <cell r="N24">
            <v>62</v>
          </cell>
          <cell r="O24" t="str">
            <v>1107G(*R</v>
          </cell>
        </row>
        <row r="25">
          <cell r="E25" t="str">
            <v>1109a</v>
          </cell>
          <cell r="F25">
            <v>8921109</v>
          </cell>
          <cell r="G25" t="str">
            <v>0061</v>
          </cell>
          <cell r="H25" t="str">
            <v>061</v>
          </cell>
          <cell r="I25" t="str">
            <v>321383</v>
          </cell>
          <cell r="M25" t="str">
            <v>Head Teacher</v>
          </cell>
          <cell r="N25">
            <v>61</v>
          </cell>
          <cell r="O25" t="str">
            <v>1109aA*ma</v>
          </cell>
        </row>
        <row r="26">
          <cell r="E26">
            <v>1109</v>
          </cell>
          <cell r="G26" t="str">
            <v>0060</v>
          </cell>
          <cell r="H26" t="str">
            <v>060</v>
          </cell>
          <cell r="I26" t="str">
            <v>321383</v>
          </cell>
          <cell r="M26" t="str">
            <v>Head Teacher</v>
          </cell>
          <cell r="N26">
            <v>60</v>
          </cell>
          <cell r="O26" t="str">
            <v>1109cs=&gt;</v>
          </cell>
        </row>
        <row r="27">
          <cell r="E27">
            <v>1110</v>
          </cell>
          <cell r="G27" t="str">
            <v>0059</v>
          </cell>
          <cell r="H27" t="str">
            <v>059</v>
          </cell>
          <cell r="M27" t="str">
            <v>Head Teacher</v>
          </cell>
          <cell r="N27">
            <v>59</v>
          </cell>
          <cell r="O27" t="str">
            <v>1110x7TR</v>
          </cell>
        </row>
        <row r="28">
          <cell r="E28">
            <v>2002</v>
          </cell>
          <cell r="F28">
            <v>8922002</v>
          </cell>
          <cell r="G28" t="str">
            <v>0070</v>
          </cell>
          <cell r="H28" t="str">
            <v>070</v>
          </cell>
          <cell r="I28" t="str">
            <v>292898</v>
          </cell>
          <cell r="J28" t="str">
            <v>Ambleside Primary School</v>
          </cell>
          <cell r="K28">
            <v>165098</v>
          </cell>
          <cell r="L28" t="str">
            <v>Minver Crescent, Aspley, NOTTINGHAM, NG8 5PN</v>
          </cell>
          <cell r="M28" t="str">
            <v>Head Teacher</v>
          </cell>
          <cell r="N28">
            <v>70</v>
          </cell>
          <cell r="O28" t="str">
            <v>2002ubNR</v>
          </cell>
        </row>
        <row r="29">
          <cell r="E29">
            <v>2003</v>
          </cell>
          <cell r="F29">
            <v>8922003</v>
          </cell>
          <cell r="G29" t="str">
            <v>0134</v>
          </cell>
          <cell r="H29" t="str">
            <v>134</v>
          </cell>
          <cell r="I29" t="str">
            <v>299334</v>
          </cell>
          <cell r="J29" t="str">
            <v>St Augustines Catholic Academy</v>
          </cell>
          <cell r="K29">
            <v>167639</v>
          </cell>
          <cell r="L29" t="str">
            <v>Park Avenue, Mapperley, NOTTINGHAM, NG3 4JS</v>
          </cell>
          <cell r="M29" t="str">
            <v>Head Teacher</v>
          </cell>
          <cell r="N29">
            <v>134</v>
          </cell>
          <cell r="O29" t="str">
            <v>2003ZgFG</v>
          </cell>
        </row>
        <row r="30">
          <cell r="E30">
            <v>2004</v>
          </cell>
          <cell r="F30">
            <v>8922004</v>
          </cell>
          <cell r="G30" t="str">
            <v>0148</v>
          </cell>
          <cell r="H30" t="str">
            <v>148</v>
          </cell>
          <cell r="I30" t="str">
            <v>300423</v>
          </cell>
          <cell r="J30" t="str">
            <v>Windmill L E A D Academy</v>
          </cell>
          <cell r="K30">
            <v>167672</v>
          </cell>
          <cell r="L30" t="str">
            <v>Sneinton Boulevard, Sneinton, NOTTINGHAM, NG2 4FZ</v>
          </cell>
          <cell r="M30" t="str">
            <v>Head Teacher</v>
          </cell>
          <cell r="N30">
            <v>148</v>
          </cell>
          <cell r="O30" t="str">
            <v>2004A4G9</v>
          </cell>
        </row>
        <row r="31">
          <cell r="E31">
            <v>2005</v>
          </cell>
          <cell r="F31">
            <v>8922005</v>
          </cell>
          <cell r="G31" t="str">
            <v>0090</v>
          </cell>
          <cell r="H31" t="str">
            <v>090</v>
          </cell>
          <cell r="I31" t="str">
            <v>317383</v>
          </cell>
          <cell r="J31" t="str">
            <v>Firbeck Academy</v>
          </cell>
          <cell r="K31">
            <v>189834</v>
          </cell>
          <cell r="L31" t="str">
            <v>Firbeck Road, Wollaton, NOTTINGHAM, NG8 2FB</v>
          </cell>
          <cell r="M31" t="str">
            <v>Head Teacher</v>
          </cell>
          <cell r="N31">
            <v>90</v>
          </cell>
          <cell r="O31" t="str">
            <v>2005Vb2Z</v>
          </cell>
        </row>
        <row r="32">
          <cell r="E32">
            <v>2008</v>
          </cell>
          <cell r="F32">
            <v>8922008</v>
          </cell>
          <cell r="G32" t="str">
            <v>0100</v>
          </cell>
          <cell r="H32" t="str">
            <v>100</v>
          </cell>
          <cell r="I32" t="str">
            <v>321380</v>
          </cell>
          <cell r="J32" t="str">
            <v>Highbank Primary School</v>
          </cell>
          <cell r="K32">
            <v>166275</v>
          </cell>
          <cell r="L32" t="str">
            <v>Winscombe Mount, Clifton, NOTTINGHAM, NG11 9FP</v>
          </cell>
          <cell r="M32" t="str">
            <v>Head Teacher</v>
          </cell>
          <cell r="N32">
            <v>100</v>
          </cell>
          <cell r="O32" t="str">
            <v>2008dK%E</v>
          </cell>
        </row>
        <row r="33">
          <cell r="E33">
            <v>2009</v>
          </cell>
          <cell r="F33">
            <v>8922009</v>
          </cell>
          <cell r="G33" t="str">
            <v>0094</v>
          </cell>
          <cell r="H33" t="str">
            <v>094</v>
          </cell>
          <cell r="I33" t="str">
            <v>330548</v>
          </cell>
          <cell r="J33" t="str">
            <v>Glenbrook Primary School</v>
          </cell>
          <cell r="K33">
            <v>166148</v>
          </cell>
          <cell r="L33" t="str">
            <v>Wigman Road, NOTTINGHAM, NG8 4PD</v>
          </cell>
          <cell r="M33" t="str">
            <v>Head Teacher</v>
          </cell>
          <cell r="N33">
            <v>94</v>
          </cell>
          <cell r="O33" t="str">
            <v>2009mqy&amp;</v>
          </cell>
        </row>
        <row r="34">
          <cell r="E34">
            <v>2010</v>
          </cell>
          <cell r="F34">
            <v>8922010</v>
          </cell>
          <cell r="G34" t="str">
            <v>0113</v>
          </cell>
          <cell r="H34" t="str">
            <v>113</v>
          </cell>
          <cell r="I34" t="str">
            <v>328012</v>
          </cell>
          <cell r="J34" t="str">
            <v>Portland School</v>
          </cell>
          <cell r="K34">
            <v>188914</v>
          </cell>
          <cell r="L34" t="str">
            <v>Westwick Road, Bilborough, NOTTINGHAM, NG8 4HB</v>
          </cell>
          <cell r="M34" t="str">
            <v>Head Teacher</v>
          </cell>
          <cell r="N34">
            <v>113</v>
          </cell>
          <cell r="O34" t="str">
            <v>20104ym9</v>
          </cell>
        </row>
        <row r="35">
          <cell r="E35">
            <v>2011</v>
          </cell>
          <cell r="F35">
            <v>8922011</v>
          </cell>
          <cell r="H35" t="str">
            <v>123</v>
          </cell>
          <cell r="I35" t="str">
            <v>328013</v>
          </cell>
          <cell r="J35" t="str">
            <v>Djanogly Strelley Academy</v>
          </cell>
          <cell r="K35">
            <v>188920</v>
          </cell>
          <cell r="L35" t="str">
            <v>Helston Drive, Strelley, NOTTINGHAM, NG8 6JZ</v>
          </cell>
          <cell r="M35" t="str">
            <v>Head Teacher</v>
          </cell>
          <cell r="N35">
            <v>0</v>
          </cell>
          <cell r="O35" t="str">
            <v>2011zpHr</v>
          </cell>
        </row>
        <row r="36">
          <cell r="E36">
            <v>2012</v>
          </cell>
          <cell r="F36">
            <v>8922012</v>
          </cell>
          <cell r="G36" t="str">
            <v>0149</v>
          </cell>
          <cell r="H36" t="str">
            <v>156</v>
          </cell>
          <cell r="I36" t="str">
            <v>348507</v>
          </cell>
          <cell r="J36" t="str">
            <v>Jubilee L E.A.D. Academy</v>
          </cell>
          <cell r="K36">
            <v>199486</v>
          </cell>
          <cell r="L36" t="str">
            <v>Highwood Avenue, BILBOROUGH, NOTTINGHAM, NG8 3AF</v>
          </cell>
          <cell r="M36" t="str">
            <v>Head Teacher</v>
          </cell>
          <cell r="N36">
            <v>149</v>
          </cell>
          <cell r="O36" t="str">
            <v>2012QZ#L</v>
          </cell>
        </row>
        <row r="37">
          <cell r="E37">
            <v>2013</v>
          </cell>
          <cell r="F37">
            <v>8922013</v>
          </cell>
          <cell r="G37" t="str">
            <v>0119</v>
          </cell>
          <cell r="H37" t="str">
            <v>119</v>
          </cell>
          <cell r="I37" t="str">
            <v>350534</v>
          </cell>
          <cell r="J37" t="str">
            <v>Rosslyn Park Primary Academy</v>
          </cell>
          <cell r="K37">
            <v>199525</v>
          </cell>
          <cell r="L37" t="str">
            <v>Amesbury Circus, ASPLEY, NOTTINGHAM, NG8 6DD</v>
          </cell>
          <cell r="M37" t="str">
            <v>Head Teacher</v>
          </cell>
          <cell r="N37">
            <v>119</v>
          </cell>
          <cell r="O37" t="str">
            <v>2013u!Bd</v>
          </cell>
        </row>
        <row r="38">
          <cell r="E38">
            <v>2014</v>
          </cell>
          <cell r="F38">
            <v>8922014</v>
          </cell>
          <cell r="G38" t="str">
            <v>0150</v>
          </cell>
          <cell r="H38" t="str">
            <v>157</v>
          </cell>
          <cell r="I38" t="str">
            <v>350533</v>
          </cell>
          <cell r="J38" t="str">
            <v>Brocklewood Primary Academy</v>
          </cell>
          <cell r="K38">
            <v>199498</v>
          </cell>
          <cell r="L38" t="str">
            <v>Fircroft Avenue, BILBOROUGH, NOTTINGHAM, NG8 3AL</v>
          </cell>
          <cell r="M38" t="str">
            <v>Head Teacher</v>
          </cell>
          <cell r="N38">
            <v>150</v>
          </cell>
          <cell r="O38" t="str">
            <v>2014mAj9</v>
          </cell>
        </row>
        <row r="39">
          <cell r="E39">
            <v>2017</v>
          </cell>
          <cell r="F39">
            <v>8922017</v>
          </cell>
          <cell r="G39" t="str">
            <v>0132</v>
          </cell>
          <cell r="H39" t="str">
            <v>132</v>
          </cell>
          <cell r="I39" t="str">
            <v>292886</v>
          </cell>
          <cell r="J39" t="str">
            <v>Springfield Academy</v>
          </cell>
          <cell r="K39" t="str">
            <v>252938</v>
          </cell>
          <cell r="L39" t="str">
            <v>Lawton Drive, Bulwell, NOTTINGHAM NG6 8BL</v>
          </cell>
          <cell r="M39" t="str">
            <v>Head Teacher</v>
          </cell>
          <cell r="N39">
            <v>132</v>
          </cell>
          <cell r="O39" t="str">
            <v>2017bKjU</v>
          </cell>
        </row>
        <row r="40">
          <cell r="E40">
            <v>2018</v>
          </cell>
          <cell r="F40">
            <v>8922018</v>
          </cell>
          <cell r="G40" t="str">
            <v>0116</v>
          </cell>
          <cell r="H40" t="str">
            <v>116</v>
          </cell>
          <cell r="J40" t="str">
            <v>Victoria Primary School</v>
          </cell>
          <cell r="K40">
            <v>235521</v>
          </cell>
          <cell r="L40" t="str">
            <v>Ainsworth Drive, The Meadows, NOTTINGHAM, NG2 1FX</v>
          </cell>
          <cell r="M40" t="str">
            <v>Head Teacher</v>
          </cell>
          <cell r="N40">
            <v>116</v>
          </cell>
          <cell r="O40" t="str">
            <v>2018v$Lg</v>
          </cell>
        </row>
        <row r="41">
          <cell r="E41">
            <v>2019</v>
          </cell>
          <cell r="F41">
            <v>8922019</v>
          </cell>
          <cell r="G41" t="str">
            <v>0170</v>
          </cell>
          <cell r="H41" t="str">
            <v>163</v>
          </cell>
          <cell r="J41" t="str">
            <v>Bluecoat Primary Academy</v>
          </cell>
          <cell r="K41" t="str">
            <v>265026</v>
          </cell>
          <cell r="L41" t="str">
            <v>Harvey Road, Bilborough, Nottingham, NG8 3BB</v>
          </cell>
          <cell r="M41" t="str">
            <v>Head Teacher</v>
          </cell>
          <cell r="N41">
            <v>170</v>
          </cell>
          <cell r="O41" t="str">
            <v>2019N2K2</v>
          </cell>
        </row>
        <row r="42">
          <cell r="E42">
            <v>2074</v>
          </cell>
          <cell r="F42">
            <v>8922074</v>
          </cell>
          <cell r="G42" t="str">
            <v>0087</v>
          </cell>
          <cell r="H42" t="str">
            <v>087</v>
          </cell>
          <cell r="I42" t="str">
            <v>303742</v>
          </cell>
          <cell r="J42" t="str">
            <v>Edna G Olds Academy</v>
          </cell>
          <cell r="K42">
            <v>168894</v>
          </cell>
          <cell r="L42" t="str">
            <v>Church Street, Lenton, NOTTINGHAM, NG7 1SJ</v>
          </cell>
          <cell r="M42" t="str">
            <v>Head Teacher</v>
          </cell>
          <cell r="N42">
            <v>87</v>
          </cell>
          <cell r="O42" t="str">
            <v>2074k*PX</v>
          </cell>
        </row>
        <row r="43">
          <cell r="E43">
            <v>2077</v>
          </cell>
          <cell r="F43">
            <v>8922077</v>
          </cell>
          <cell r="G43" t="str">
            <v>0103</v>
          </cell>
          <cell r="H43" t="str">
            <v>103</v>
          </cell>
          <cell r="I43" t="str">
            <v>323538</v>
          </cell>
          <cell r="J43" t="str">
            <v>Hogarth Academy</v>
          </cell>
          <cell r="K43">
            <v>187090</v>
          </cell>
          <cell r="L43" t="str">
            <v>Porchester Road, Mapperley, NOTTINGHAM, NG3 6JG</v>
          </cell>
          <cell r="M43" t="str">
            <v>Head Teacher</v>
          </cell>
          <cell r="N43">
            <v>103</v>
          </cell>
          <cell r="O43" t="str">
            <v>2077BqKQ</v>
          </cell>
        </row>
        <row r="44">
          <cell r="E44">
            <v>2082</v>
          </cell>
          <cell r="F44">
            <v>8922082</v>
          </cell>
          <cell r="G44" t="str">
            <v>0079</v>
          </cell>
          <cell r="H44" t="str">
            <v>079</v>
          </cell>
          <cell r="I44" t="str">
            <v>292846</v>
          </cell>
          <cell r="J44" t="str">
            <v>Burford Primary &amp; Nursery School</v>
          </cell>
          <cell r="K44" t="str">
            <v>167931</v>
          </cell>
          <cell r="L44" t="str">
            <v>Oxclose Lane, Arnold, NG5 6FX</v>
          </cell>
          <cell r="M44" t="str">
            <v>Head Teacher</v>
          </cell>
          <cell r="N44">
            <v>79</v>
          </cell>
          <cell r="O44" t="str">
            <v>2082j6hR</v>
          </cell>
        </row>
        <row r="45">
          <cell r="E45">
            <v>2088</v>
          </cell>
          <cell r="F45">
            <v>8922088</v>
          </cell>
          <cell r="G45" t="str">
            <v>0114</v>
          </cell>
          <cell r="H45" t="str">
            <v>114</v>
          </cell>
          <cell r="I45" t="str">
            <v>348508</v>
          </cell>
          <cell r="J45" t="str">
            <v>Radford Academy</v>
          </cell>
          <cell r="K45">
            <v>199487</v>
          </cell>
          <cell r="L45" t="str">
            <v>Denman Street West, RADFORD, NOTTINGHAM, NG7 3FL</v>
          </cell>
          <cell r="M45" t="str">
            <v>Head Teacher</v>
          </cell>
          <cell r="N45">
            <v>114</v>
          </cell>
          <cell r="O45" t="str">
            <v>20882bEN</v>
          </cell>
        </row>
        <row r="46">
          <cell r="E46">
            <v>2090</v>
          </cell>
          <cell r="F46">
            <v>8922090</v>
          </cell>
          <cell r="G46" t="str">
            <v>0117</v>
          </cell>
          <cell r="H46" t="str">
            <v>117</v>
          </cell>
          <cell r="I46" t="str">
            <v>292876</v>
          </cell>
          <cell r="J46" t="str">
            <v>Robert Shaw Primary &amp; Nursery School</v>
          </cell>
          <cell r="K46" t="str">
            <v>202311</v>
          </cell>
          <cell r="L46" t="str">
            <v>Southfield Road,Western Boulevard,NOTTINGHAM NG8 3PL</v>
          </cell>
          <cell r="M46" t="str">
            <v>Head Teacher</v>
          </cell>
          <cell r="N46">
            <v>117</v>
          </cell>
          <cell r="O46" t="str">
            <v>2090w2wg</v>
          </cell>
        </row>
        <row r="47">
          <cell r="E47">
            <v>2097</v>
          </cell>
          <cell r="F47">
            <v>8922097</v>
          </cell>
          <cell r="G47" t="str">
            <v>0147</v>
          </cell>
          <cell r="H47" t="str">
            <v>147</v>
          </cell>
          <cell r="I47" t="str">
            <v>292908</v>
          </cell>
          <cell r="J47" t="str">
            <v>William Booth Primary &amp; Nursery School</v>
          </cell>
          <cell r="K47" t="str">
            <v>167665</v>
          </cell>
          <cell r="L47" t="str">
            <v>Notintone Street, Sneinton, NOTTINGHAM NG2 4QF</v>
          </cell>
          <cell r="M47" t="str">
            <v>Head Teacher</v>
          </cell>
          <cell r="N47">
            <v>147</v>
          </cell>
          <cell r="O47" t="str">
            <v>2097YP)$</v>
          </cell>
        </row>
        <row r="48">
          <cell r="E48">
            <v>2099</v>
          </cell>
          <cell r="F48">
            <v>8922099</v>
          </cell>
          <cell r="G48" t="str">
            <v>0086</v>
          </cell>
          <cell r="H48" t="str">
            <v>086</v>
          </cell>
          <cell r="I48" t="str">
            <v>330508</v>
          </cell>
          <cell r="J48" t="str">
            <v>Edale Rise Primary &amp; Nursery School</v>
          </cell>
          <cell r="K48">
            <v>165380</v>
          </cell>
          <cell r="L48" t="str">
            <v>Edale Road, Sneinton Dale, NOTTINGHAM, NG2 4HT</v>
          </cell>
          <cell r="M48" t="str">
            <v>Head Teacher</v>
          </cell>
          <cell r="N48">
            <v>86</v>
          </cell>
          <cell r="O48" t="str">
            <v>2099M&gt;44</v>
          </cell>
        </row>
        <row r="49">
          <cell r="E49">
            <v>2110</v>
          </cell>
          <cell r="F49">
            <v>8922110</v>
          </cell>
          <cell r="G49" t="str">
            <v>0130</v>
          </cell>
          <cell r="H49" t="str">
            <v>130</v>
          </cell>
          <cell r="I49" t="str">
            <v>297269</v>
          </cell>
          <cell r="J49" t="str">
            <v>Southwark Primary School</v>
          </cell>
          <cell r="K49">
            <v>167517</v>
          </cell>
          <cell r="L49" t="str">
            <v>Park Lane, Old Basford, NOTTINGHAM, NG6 ODT</v>
          </cell>
          <cell r="M49" t="str">
            <v>Head Teacher</v>
          </cell>
          <cell r="N49">
            <v>130</v>
          </cell>
          <cell r="O49" t="str">
            <v>21105p&gt;u</v>
          </cell>
        </row>
        <row r="50">
          <cell r="E50">
            <v>2118</v>
          </cell>
          <cell r="F50">
            <v>8922118</v>
          </cell>
          <cell r="G50" t="str">
            <v>0146</v>
          </cell>
          <cell r="H50" t="str">
            <v>146</v>
          </cell>
          <cell r="I50" t="str">
            <v>299395</v>
          </cell>
          <cell r="J50" t="str">
            <v>Whitemoor Academy</v>
          </cell>
          <cell r="K50">
            <v>169442</v>
          </cell>
          <cell r="L50" t="str">
            <v>Bracknell Crescent, Whitemoor, NOTTINGHAM, NG8 5FF</v>
          </cell>
          <cell r="M50" t="str">
            <v>Head Teacher</v>
          </cell>
          <cell r="N50">
            <v>146</v>
          </cell>
          <cell r="O50" t="str">
            <v>2118BqDr</v>
          </cell>
        </row>
        <row r="51">
          <cell r="E51">
            <v>2152</v>
          </cell>
          <cell r="F51">
            <v>8922152</v>
          </cell>
          <cell r="G51" t="str">
            <v>0110</v>
          </cell>
          <cell r="H51" t="str">
            <v>110</v>
          </cell>
          <cell r="I51" t="str">
            <v>299410</v>
          </cell>
          <cell r="J51" t="str">
            <v>Old Basford Academy</v>
          </cell>
          <cell r="K51">
            <v>167133</v>
          </cell>
          <cell r="L51" t="str">
            <v>Percy Street, Old Basford, NOTTINGHAM, NG6 0GF</v>
          </cell>
          <cell r="M51" t="str">
            <v>Head Teacher</v>
          </cell>
          <cell r="N51">
            <v>110</v>
          </cell>
          <cell r="O51" t="str">
            <v>2152mBgV</v>
          </cell>
        </row>
        <row r="52">
          <cell r="E52">
            <v>2155</v>
          </cell>
          <cell r="F52">
            <v>8922155</v>
          </cell>
          <cell r="G52" t="str">
            <v>0122</v>
          </cell>
          <cell r="H52" t="str">
            <v>122</v>
          </cell>
          <cell r="I52" t="str">
            <v>292877</v>
          </cell>
          <cell r="J52" t="str">
            <v>Scotholme Primary &amp; Nursery School</v>
          </cell>
          <cell r="K52">
            <v>168945</v>
          </cell>
          <cell r="L52" t="str">
            <v>Head Teacher, Fisher Street, Hyson Green, NOTTINGHAM NG7 6FJ</v>
          </cell>
          <cell r="M52" t="str">
            <v>Ms Kate Hall</v>
          </cell>
          <cell r="N52">
            <v>122</v>
          </cell>
          <cell r="O52" t="str">
            <v>2155MB&gt;A</v>
          </cell>
        </row>
        <row r="53">
          <cell r="E53">
            <v>2183</v>
          </cell>
          <cell r="F53">
            <v>8922183</v>
          </cell>
          <cell r="G53" t="str">
            <v>0075</v>
          </cell>
          <cell r="H53" t="str">
            <v>075</v>
          </cell>
          <cell r="I53" t="str">
            <v>321381</v>
          </cell>
          <cell r="J53" t="str">
            <v>Blue Bell Hill Academy</v>
          </cell>
          <cell r="K53">
            <v>207129</v>
          </cell>
          <cell r="L53" t="str">
            <v>Gordon Road, St Anns, NOTTINGHAM, NG3 2LE</v>
          </cell>
          <cell r="M53" t="str">
            <v>Head Teacher</v>
          </cell>
          <cell r="N53">
            <v>75</v>
          </cell>
          <cell r="O53" t="str">
            <v>2183D#s&gt;</v>
          </cell>
        </row>
        <row r="54">
          <cell r="E54">
            <v>2190</v>
          </cell>
          <cell r="F54">
            <v>8922190</v>
          </cell>
          <cell r="G54" t="str">
            <v>0139</v>
          </cell>
          <cell r="H54" t="str">
            <v>139</v>
          </cell>
          <cell r="I54" t="str">
            <v>292892</v>
          </cell>
          <cell r="J54" t="str">
            <v>Stanstead Primary School</v>
          </cell>
          <cell r="K54" t="str">
            <v>195391</v>
          </cell>
          <cell r="L54" t="str">
            <v>Stanstead Avenue, Rise Park, NOTTINGHAM NG5 5BL</v>
          </cell>
          <cell r="M54" t="str">
            <v>Head Teacher</v>
          </cell>
          <cell r="N54">
            <v>139</v>
          </cell>
          <cell r="O54" t="str">
            <v>21909YdS</v>
          </cell>
        </row>
        <row r="55">
          <cell r="E55">
            <v>2898</v>
          </cell>
          <cell r="F55">
            <v>8922898</v>
          </cell>
          <cell r="G55" t="str">
            <v>0142</v>
          </cell>
          <cell r="H55" t="str">
            <v>142</v>
          </cell>
          <cell r="I55" t="str">
            <v>297136</v>
          </cell>
          <cell r="J55" t="str">
            <v>Warren Primary Academy</v>
          </cell>
          <cell r="K55">
            <v>167417</v>
          </cell>
          <cell r="L55" t="str">
            <v>Bewcastle Road, Top Valley, NOTTINGHAM, NG5 9PJ</v>
          </cell>
          <cell r="M55" t="str">
            <v>Head Teacher</v>
          </cell>
          <cell r="N55">
            <v>142</v>
          </cell>
          <cell r="O55" t="str">
            <v>2898jauf</v>
          </cell>
        </row>
        <row r="56">
          <cell r="E56">
            <v>2906</v>
          </cell>
          <cell r="F56">
            <v>8922906</v>
          </cell>
          <cell r="G56" t="str">
            <v>0108</v>
          </cell>
          <cell r="H56" t="str">
            <v>108</v>
          </cell>
          <cell r="I56" t="str">
            <v>304691</v>
          </cell>
          <cell r="J56" t="str">
            <v>The Milford Academy</v>
          </cell>
          <cell r="K56">
            <v>168345</v>
          </cell>
          <cell r="L56" t="str">
            <v>Dungannon Road, Clifton Estate, NOTTINGHAM, NG11 9BT</v>
          </cell>
          <cell r="M56" t="str">
            <v>Head Teacher</v>
          </cell>
          <cell r="N56">
            <v>108</v>
          </cell>
          <cell r="O56" t="str">
            <v>2906uauw</v>
          </cell>
        </row>
        <row r="57">
          <cell r="E57">
            <v>2907</v>
          </cell>
          <cell r="F57">
            <v>8922907</v>
          </cell>
          <cell r="G57" t="str">
            <v>0093</v>
          </cell>
          <cell r="H57" t="str">
            <v>093</v>
          </cell>
          <cell r="I57" t="str">
            <v>321382</v>
          </cell>
          <cell r="J57" t="str">
            <v>Glapton Academy</v>
          </cell>
          <cell r="K57">
            <v>187092</v>
          </cell>
          <cell r="L57" t="str">
            <v>Glapton Lane, Clifton, NOTTINGHAM, NG11 8EA</v>
          </cell>
          <cell r="M57" t="str">
            <v>Head Teacher</v>
          </cell>
          <cell r="N57">
            <v>93</v>
          </cell>
          <cell r="O57" t="str">
            <v>2907e4Nu</v>
          </cell>
        </row>
        <row r="58">
          <cell r="E58">
            <v>2935</v>
          </cell>
          <cell r="F58">
            <v>8922935</v>
          </cell>
          <cell r="G58" t="str">
            <v>0145</v>
          </cell>
          <cell r="H58" t="str">
            <v>145</v>
          </cell>
          <cell r="I58" t="str">
            <v>292810</v>
          </cell>
          <cell r="J58" t="str">
            <v>Whitegate Primary And Nursery School</v>
          </cell>
          <cell r="K58" t="str">
            <v>169428</v>
          </cell>
          <cell r="L58" t="str">
            <v>Middlefell Way, Clifton Estate, NOTTINGHAM NG11 9JQ</v>
          </cell>
          <cell r="M58" t="str">
            <v>Head Teacher</v>
          </cell>
          <cell r="N58">
            <v>145</v>
          </cell>
          <cell r="O58" t="str">
            <v>2935VcP9</v>
          </cell>
        </row>
        <row r="59">
          <cell r="E59">
            <v>2939</v>
          </cell>
          <cell r="F59">
            <v>8922939</v>
          </cell>
          <cell r="G59" t="str">
            <v>0104</v>
          </cell>
          <cell r="H59" t="str">
            <v>104</v>
          </cell>
          <cell r="I59" t="str">
            <v>303743</v>
          </cell>
          <cell r="J59" t="str">
            <v>Huntingdon Academy</v>
          </cell>
          <cell r="K59">
            <v>165822</v>
          </cell>
          <cell r="L59" t="str">
            <v>Alfred Street Central, St Anns, NOTTINGHAM, NG3 4AY</v>
          </cell>
          <cell r="M59" t="str">
            <v>Head Teacher</v>
          </cell>
          <cell r="N59">
            <v>104</v>
          </cell>
          <cell r="O59" t="str">
            <v>2939P+FV</v>
          </cell>
        </row>
        <row r="60">
          <cell r="E60">
            <v>3000</v>
          </cell>
          <cell r="F60">
            <v>8923000</v>
          </cell>
          <cell r="G60" t="str">
            <v>0078</v>
          </cell>
          <cell r="H60" t="str">
            <v>078</v>
          </cell>
          <cell r="I60" t="str">
            <v>292845</v>
          </cell>
          <cell r="J60" t="str">
            <v>Bulwell St Marys C Of E Primary School</v>
          </cell>
          <cell r="K60" t="str">
            <v>176154</v>
          </cell>
          <cell r="L60" t="str">
            <v>Ragdale Road, Bulwell, Nottingham, NG6 8GQ</v>
          </cell>
          <cell r="M60" t="str">
            <v>Head Teacher</v>
          </cell>
          <cell r="N60">
            <v>78</v>
          </cell>
          <cell r="O60" t="str">
            <v>30004pRA</v>
          </cell>
        </row>
        <row r="61">
          <cell r="E61">
            <v>3311</v>
          </cell>
          <cell r="F61">
            <v>8923311</v>
          </cell>
          <cell r="G61" t="str">
            <v>0127</v>
          </cell>
          <cell r="H61" t="str">
            <v>127</v>
          </cell>
          <cell r="I61" t="str">
            <v>301713</v>
          </cell>
          <cell r="J61" t="str">
            <v>Sneinton St Stephens Academy</v>
          </cell>
          <cell r="K61">
            <v>169201</v>
          </cell>
          <cell r="L61" t="str">
            <v>Windmill Lane, Sneinton, NOTTINGHAM, NG2 4QB</v>
          </cell>
          <cell r="M61" t="str">
            <v>Head Teacher</v>
          </cell>
          <cell r="N61">
            <v>127</v>
          </cell>
          <cell r="O61" t="str">
            <v>3311CTyA</v>
          </cell>
        </row>
        <row r="62">
          <cell r="E62">
            <v>3312</v>
          </cell>
          <cell r="F62">
            <v>8923312</v>
          </cell>
          <cell r="G62" t="str">
            <v>0128</v>
          </cell>
          <cell r="H62" t="str">
            <v>128</v>
          </cell>
          <cell r="I62" t="str">
            <v>292884</v>
          </cell>
          <cell r="J62" t="str">
            <v>South Wilford Endowed C Of E Primary (Academy)</v>
          </cell>
          <cell r="K62" t="str">
            <v>265943</v>
          </cell>
          <cell r="L62" t="str">
            <v>Main Road, Wilford, Nottingham, NG11 7AL</v>
          </cell>
          <cell r="M62" t="str">
            <v>Head Teacher</v>
          </cell>
          <cell r="N62">
            <v>128</v>
          </cell>
          <cell r="O62" t="str">
            <v>3312vqSr</v>
          </cell>
        </row>
        <row r="63">
          <cell r="E63">
            <v>3313</v>
          </cell>
          <cell r="F63">
            <v>8923313</v>
          </cell>
          <cell r="G63" t="str">
            <v>0136</v>
          </cell>
          <cell r="H63" t="str">
            <v>136</v>
          </cell>
          <cell r="I63" t="str">
            <v>300381</v>
          </cell>
          <cell r="J63" t="str">
            <v>Hyson Green St Marys Academy</v>
          </cell>
          <cell r="K63">
            <v>165828</v>
          </cell>
          <cell r="L63" t="str">
            <v>Beaconsfield Street, Hyson Green, NOTTINGHAM, NG7 6FL</v>
          </cell>
          <cell r="M63" t="str">
            <v>Head Teacher</v>
          </cell>
          <cell r="N63">
            <v>136</v>
          </cell>
          <cell r="O63" t="str">
            <v>3313V+EY</v>
          </cell>
        </row>
        <row r="64">
          <cell r="E64">
            <v>3316</v>
          </cell>
          <cell r="F64">
            <v>8923316</v>
          </cell>
          <cell r="G64" t="str">
            <v>0137</v>
          </cell>
          <cell r="H64" t="str">
            <v>137</v>
          </cell>
          <cell r="I64" t="str">
            <v>292890</v>
          </cell>
          <cell r="J64" t="str">
            <v>St Patricks Catholic Primary &amp; Nursery Academy</v>
          </cell>
          <cell r="K64">
            <v>180631</v>
          </cell>
          <cell r="L64" t="str">
            <v>Coronation Avenue, Wilford, NOTTINGHAM, NG11 7AB</v>
          </cell>
          <cell r="M64" t="str">
            <v>Head Teacher</v>
          </cell>
          <cell r="N64">
            <v>137</v>
          </cell>
          <cell r="O64" t="str">
            <v>3316N9/!</v>
          </cell>
        </row>
        <row r="65">
          <cell r="E65">
            <v>3317</v>
          </cell>
          <cell r="F65">
            <v>8923317</v>
          </cell>
          <cell r="G65" t="str">
            <v>0138</v>
          </cell>
          <cell r="H65" t="str">
            <v>138</v>
          </cell>
          <cell r="I65" t="str">
            <v>299391</v>
          </cell>
          <cell r="J65" t="str">
            <v>St Teresas Academy</v>
          </cell>
          <cell r="K65">
            <v>167652</v>
          </cell>
          <cell r="L65" t="str">
            <v>Kingsbury Drive, Aspley, NOTTINGHAM, NG8 3EP</v>
          </cell>
          <cell r="M65" t="str">
            <v>Head Teacher</v>
          </cell>
          <cell r="N65">
            <v>138</v>
          </cell>
          <cell r="O65" t="str">
            <v>3317g2*m</v>
          </cell>
        </row>
        <row r="66">
          <cell r="E66">
            <v>3318</v>
          </cell>
          <cell r="F66">
            <v>8923318</v>
          </cell>
          <cell r="G66" t="str">
            <v>0112</v>
          </cell>
          <cell r="H66" t="str">
            <v>112</v>
          </cell>
          <cell r="I66" t="str">
            <v>299250</v>
          </cell>
          <cell r="J66" t="str">
            <v>Our Lady Of Perpetual Succour Academy</v>
          </cell>
          <cell r="K66">
            <v>169870</v>
          </cell>
          <cell r="L66" t="str">
            <v>Piccadilly, Bulwell, NOTTINGHAM, NG6 9FN</v>
          </cell>
          <cell r="M66" t="str">
            <v>Head Teacher</v>
          </cell>
          <cell r="N66">
            <v>112</v>
          </cell>
          <cell r="O66" t="str">
            <v>3318Zxjy</v>
          </cell>
        </row>
        <row r="67">
          <cell r="E67">
            <v>3319</v>
          </cell>
          <cell r="F67">
            <v>8923319</v>
          </cell>
          <cell r="G67" t="str">
            <v>0074</v>
          </cell>
          <cell r="H67" t="str">
            <v>074</v>
          </cell>
          <cell r="I67" t="str">
            <v>297571</v>
          </cell>
          <cell r="J67" t="str">
            <v>Blessed Robert Widmerpool Academy</v>
          </cell>
          <cell r="K67">
            <v>167696</v>
          </cell>
          <cell r="L67" t="str">
            <v>Listowel Crescent, Clifton, NOTTINGHAM, NG11 9BH</v>
          </cell>
          <cell r="M67" t="str">
            <v>Head Teacher</v>
          </cell>
          <cell r="N67">
            <v>74</v>
          </cell>
          <cell r="O67" t="str">
            <v>3319Y:GP</v>
          </cell>
        </row>
        <row r="68">
          <cell r="E68">
            <v>3320</v>
          </cell>
          <cell r="F68">
            <v>8923320</v>
          </cell>
          <cell r="G68" t="str">
            <v>0111</v>
          </cell>
          <cell r="H68" t="str">
            <v>111</v>
          </cell>
          <cell r="I68" t="str">
            <v>297604</v>
          </cell>
          <cell r="J68" t="str">
            <v>Our Lady &amp; St Edwards Primary Academy</v>
          </cell>
          <cell r="K68">
            <v>167166</v>
          </cell>
          <cell r="L68" t="str">
            <v>Gordon Road, St Anns, NOTTINGHAM, NG3 2LG</v>
          </cell>
          <cell r="M68" t="str">
            <v>Head Teacher</v>
          </cell>
          <cell r="N68">
            <v>111</v>
          </cell>
          <cell r="O68" t="str">
            <v>3320Q3F8</v>
          </cell>
        </row>
        <row r="69">
          <cell r="E69">
            <v>3321</v>
          </cell>
          <cell r="F69">
            <v>8923321</v>
          </cell>
          <cell r="G69" t="str">
            <v>0135</v>
          </cell>
          <cell r="H69" t="str">
            <v>135</v>
          </cell>
          <cell r="I69" t="str">
            <v>300091</v>
          </cell>
          <cell r="J69" t="str">
            <v>St Margaret Clitherow Primary Academy</v>
          </cell>
          <cell r="K69">
            <v>169429</v>
          </cell>
          <cell r="L69" t="str">
            <v>Mildenhall Crescent, Bestwood Park, NOTTINGHAM, NG5 5RS</v>
          </cell>
          <cell r="M69" t="str">
            <v>Head Teacher</v>
          </cell>
          <cell r="N69">
            <v>135</v>
          </cell>
          <cell r="O69" t="str">
            <v>3321#Nq!</v>
          </cell>
        </row>
        <row r="70">
          <cell r="E70">
            <v>3330</v>
          </cell>
          <cell r="F70">
            <v>8923330</v>
          </cell>
          <cell r="G70" t="str">
            <v>0140</v>
          </cell>
          <cell r="H70" t="str">
            <v>140</v>
          </cell>
          <cell r="I70" t="str">
            <v>299328</v>
          </cell>
          <cell r="J70" t="str">
            <v>Sycamore Academy</v>
          </cell>
          <cell r="K70">
            <v>167992</v>
          </cell>
          <cell r="L70" t="str">
            <v>Abbotsford Drive, St Anns, NOTTINGHAM, NG3 4QP</v>
          </cell>
          <cell r="M70" t="str">
            <v>Head Teacher</v>
          </cell>
          <cell r="N70">
            <v>140</v>
          </cell>
          <cell r="O70" t="str">
            <v>33307Ae&amp;</v>
          </cell>
        </row>
        <row r="71">
          <cell r="E71">
            <v>3331</v>
          </cell>
          <cell r="F71">
            <v>8923331</v>
          </cell>
          <cell r="G71" t="str">
            <v>0133</v>
          </cell>
          <cell r="H71" t="str">
            <v>133</v>
          </cell>
          <cell r="I71" t="str">
            <v>297278</v>
          </cell>
          <cell r="J71" t="str">
            <v>St Anns Well Academy</v>
          </cell>
          <cell r="K71">
            <v>169450</v>
          </cell>
          <cell r="L71" t="str">
            <v>Hungerhill Road, St Ann's, Nottingham, NG3 3PQ</v>
          </cell>
          <cell r="M71" t="str">
            <v>Head Teacher</v>
          </cell>
          <cell r="N71">
            <v>133</v>
          </cell>
          <cell r="O71" t="str">
            <v>3331Z584</v>
          </cell>
        </row>
        <row r="72">
          <cell r="E72">
            <v>2006</v>
          </cell>
          <cell r="F72">
            <v>8922006</v>
          </cell>
          <cell r="G72" t="str">
            <v>0151</v>
          </cell>
          <cell r="H72" t="str">
            <v>159</v>
          </cell>
          <cell r="I72" t="str">
            <v>318880</v>
          </cell>
          <cell r="M72" t="str">
            <v>Head Teacher</v>
          </cell>
          <cell r="N72">
            <v>151</v>
          </cell>
          <cell r="O72" t="str">
            <v>2006K8b8</v>
          </cell>
        </row>
        <row r="73">
          <cell r="E73">
            <v>2007</v>
          </cell>
          <cell r="F73">
            <v>8922007</v>
          </cell>
          <cell r="G73" t="str">
            <v>0152</v>
          </cell>
          <cell r="H73" t="str">
            <v>160</v>
          </cell>
          <cell r="I73" t="str">
            <v>318881</v>
          </cell>
          <cell r="M73" t="str">
            <v>Head Teacher</v>
          </cell>
          <cell r="N73">
            <v>152</v>
          </cell>
          <cell r="O73" t="str">
            <v>2007B5&gt;H</v>
          </cell>
        </row>
        <row r="74">
          <cell r="E74">
            <v>2016</v>
          </cell>
          <cell r="F74">
            <v>8922016</v>
          </cell>
          <cell r="G74" t="str">
            <v>0153</v>
          </cell>
          <cell r="H74" t="str">
            <v>161</v>
          </cell>
          <cell r="I74" t="str">
            <v>354397</v>
          </cell>
          <cell r="M74" t="str">
            <v>Head Teacher</v>
          </cell>
          <cell r="N74">
            <v>153</v>
          </cell>
          <cell r="O74" t="str">
            <v>2016y9WT</v>
          </cell>
        </row>
        <row r="75">
          <cell r="E75">
            <v>2045</v>
          </cell>
          <cell r="F75">
            <v>8922045</v>
          </cell>
          <cell r="G75" t="str">
            <v>0071</v>
          </cell>
          <cell r="H75" t="str">
            <v>071</v>
          </cell>
          <cell r="I75" t="str">
            <v>292883</v>
          </cell>
          <cell r="M75" t="str">
            <v>Head Teacher</v>
          </cell>
          <cell r="N75">
            <v>71</v>
          </cell>
          <cell r="O75" t="str">
            <v>2045a%7K</v>
          </cell>
        </row>
        <row r="76">
          <cell r="E76">
            <v>2056</v>
          </cell>
          <cell r="F76">
            <v>8922056</v>
          </cell>
          <cell r="G76" t="str">
            <v>0080</v>
          </cell>
          <cell r="H76" t="str">
            <v>080</v>
          </cell>
          <cell r="I76" t="str">
            <v>292847</v>
          </cell>
          <cell r="J76" t="str">
            <v>Cantrell Primary &amp; Nursery School</v>
          </cell>
          <cell r="K76" t="str">
            <v>165455</v>
          </cell>
          <cell r="M76" t="str">
            <v>Head Teacher</v>
          </cell>
          <cell r="N76">
            <v>80</v>
          </cell>
          <cell r="O76" t="str">
            <v>2056&amp;z#7</v>
          </cell>
        </row>
        <row r="77">
          <cell r="E77">
            <v>2057</v>
          </cell>
          <cell r="F77">
            <v>8922057</v>
          </cell>
          <cell r="G77" t="str">
            <v>0081</v>
          </cell>
          <cell r="H77" t="str">
            <v>081</v>
          </cell>
          <cell r="I77" t="str">
            <v>292848</v>
          </cell>
          <cell r="M77" t="str">
            <v>Head Teacher</v>
          </cell>
          <cell r="N77">
            <v>81</v>
          </cell>
          <cell r="O77" t="str">
            <v>2057JagM</v>
          </cell>
        </row>
        <row r="78">
          <cell r="E78">
            <v>2061</v>
          </cell>
          <cell r="F78">
            <v>8922061</v>
          </cell>
          <cell r="G78" t="str">
            <v>0085</v>
          </cell>
          <cell r="H78" t="str">
            <v>085</v>
          </cell>
          <cell r="I78" t="str">
            <v>292850</v>
          </cell>
          <cell r="M78" t="str">
            <v>Head Teacher</v>
          </cell>
          <cell r="N78">
            <v>85</v>
          </cell>
          <cell r="O78" t="str">
            <v>2061*=Dv</v>
          </cell>
        </row>
        <row r="79">
          <cell r="E79">
            <v>2079</v>
          </cell>
          <cell r="F79">
            <v>8922079</v>
          </cell>
          <cell r="G79" t="str">
            <v>0105</v>
          </cell>
          <cell r="H79" t="str">
            <v>105</v>
          </cell>
          <cell r="I79" t="str">
            <v>292866</v>
          </cell>
          <cell r="M79" t="str">
            <v>Head Teacher</v>
          </cell>
          <cell r="N79">
            <v>105</v>
          </cell>
          <cell r="O79" t="str">
            <v>2079eX&gt;T</v>
          </cell>
        </row>
        <row r="80">
          <cell r="E80">
            <v>2080</v>
          </cell>
          <cell r="F80">
            <v>8922080</v>
          </cell>
          <cell r="G80" t="str">
            <v>0107</v>
          </cell>
          <cell r="H80" t="str">
            <v>107</v>
          </cell>
          <cell r="I80" t="str">
            <v>292868</v>
          </cell>
          <cell r="M80" t="str">
            <v>Head Teacher</v>
          </cell>
          <cell r="N80">
            <v>107</v>
          </cell>
          <cell r="O80" t="str">
            <v>208046EN</v>
          </cell>
        </row>
        <row r="81">
          <cell r="E81">
            <v>2095</v>
          </cell>
          <cell r="F81">
            <v>8922095</v>
          </cell>
          <cell r="G81" t="str">
            <v>0097</v>
          </cell>
          <cell r="H81" t="str">
            <v>097</v>
          </cell>
          <cell r="I81" t="str">
            <v>292589</v>
          </cell>
          <cell r="M81" t="str">
            <v>Head Teacher</v>
          </cell>
          <cell r="N81">
            <v>97</v>
          </cell>
          <cell r="O81" t="str">
            <v>2095PeXY</v>
          </cell>
        </row>
        <row r="82">
          <cell r="E82">
            <v>2117</v>
          </cell>
          <cell r="F82">
            <v>8922117</v>
          </cell>
          <cell r="G82" t="str">
            <v>0141</v>
          </cell>
          <cell r="H82" t="str">
            <v>141</v>
          </cell>
          <cell r="I82" t="str">
            <v>292893</v>
          </cell>
          <cell r="M82" t="str">
            <v>Head Teacher</v>
          </cell>
          <cell r="N82">
            <v>141</v>
          </cell>
          <cell r="O82" t="str">
            <v>2117htPe</v>
          </cell>
        </row>
        <row r="83">
          <cell r="E83">
            <v>2128</v>
          </cell>
          <cell r="F83">
            <v>8922128</v>
          </cell>
          <cell r="G83" t="str">
            <v>0131</v>
          </cell>
          <cell r="H83" t="str">
            <v>131</v>
          </cell>
          <cell r="I83" t="str">
            <v>292885</v>
          </cell>
          <cell r="M83" t="str">
            <v>Head Teacher</v>
          </cell>
          <cell r="N83">
            <v>131</v>
          </cell>
          <cell r="O83" t="str">
            <v>2128J7Ya</v>
          </cell>
        </row>
        <row r="84">
          <cell r="E84">
            <v>2151</v>
          </cell>
          <cell r="F84">
            <v>8922151</v>
          </cell>
          <cell r="G84" t="str">
            <v>0115</v>
          </cell>
          <cell r="H84" t="str">
            <v>115</v>
          </cell>
          <cell r="I84" t="str">
            <v>292896</v>
          </cell>
          <cell r="J84" t="str">
            <v>Rise Park Primary and Nursery School</v>
          </cell>
          <cell r="M84" t="str">
            <v>Head Teacher</v>
          </cell>
          <cell r="N84">
            <v>115</v>
          </cell>
          <cell r="O84" t="str">
            <v>21515sf*</v>
          </cell>
        </row>
        <row r="85">
          <cell r="E85">
            <v>2153</v>
          </cell>
          <cell r="F85">
            <v>8922153</v>
          </cell>
          <cell r="G85" t="str">
            <v>0083</v>
          </cell>
          <cell r="H85" t="str">
            <v>083</v>
          </cell>
          <cell r="I85" t="str">
            <v>292906</v>
          </cell>
          <cell r="M85" t="str">
            <v>Head Teacher</v>
          </cell>
          <cell r="N85">
            <v>83</v>
          </cell>
          <cell r="O85" t="str">
            <v>2153J=#h</v>
          </cell>
        </row>
        <row r="86">
          <cell r="E86">
            <v>2157</v>
          </cell>
          <cell r="F86">
            <v>8922157</v>
          </cell>
          <cell r="G86" t="str">
            <v>0143</v>
          </cell>
          <cell r="H86" t="str">
            <v>143</v>
          </cell>
          <cell r="I86" t="str">
            <v>292829</v>
          </cell>
          <cell r="M86" t="str">
            <v>Head Teacher</v>
          </cell>
          <cell r="N86">
            <v>143</v>
          </cell>
          <cell r="O86" t="str">
            <v>2157Jgwd</v>
          </cell>
        </row>
        <row r="87">
          <cell r="E87">
            <v>2158</v>
          </cell>
          <cell r="F87">
            <v>8922158</v>
          </cell>
          <cell r="G87" t="str">
            <v>0106</v>
          </cell>
          <cell r="H87" t="str">
            <v>106</v>
          </cell>
          <cell r="I87" t="str">
            <v>292867</v>
          </cell>
          <cell r="M87" t="str">
            <v>Head Teacher</v>
          </cell>
          <cell r="N87">
            <v>106</v>
          </cell>
          <cell r="O87" t="str">
            <v>2158H?mY</v>
          </cell>
        </row>
        <row r="88">
          <cell r="E88">
            <v>2163</v>
          </cell>
          <cell r="F88">
            <v>8922163</v>
          </cell>
          <cell r="G88" t="str">
            <v>0096</v>
          </cell>
          <cell r="H88" t="str">
            <v>096</v>
          </cell>
          <cell r="I88" t="str">
            <v>292858</v>
          </cell>
          <cell r="M88" t="str">
            <v>Head Teacher</v>
          </cell>
          <cell r="N88">
            <v>96</v>
          </cell>
          <cell r="O88" t="str">
            <v>2163ZV#U</v>
          </cell>
        </row>
        <row r="89">
          <cell r="E89">
            <v>2170</v>
          </cell>
          <cell r="F89">
            <v>8922170</v>
          </cell>
          <cell r="G89" t="str">
            <v>0098</v>
          </cell>
          <cell r="H89" t="str">
            <v>098</v>
          </cell>
          <cell r="I89" t="str">
            <v>292860</v>
          </cell>
          <cell r="M89" t="str">
            <v>Head Teacher</v>
          </cell>
          <cell r="N89">
            <v>98</v>
          </cell>
          <cell r="O89" t="str">
            <v>2170t#+k</v>
          </cell>
        </row>
        <row r="90">
          <cell r="E90">
            <v>2360</v>
          </cell>
          <cell r="F90">
            <v>8922360</v>
          </cell>
          <cell r="G90" t="str">
            <v>0092</v>
          </cell>
          <cell r="H90" t="str">
            <v>092</v>
          </cell>
          <cell r="I90" t="str">
            <v>292855</v>
          </cell>
          <cell r="M90" t="str">
            <v>Head Teacher</v>
          </cell>
          <cell r="N90">
            <v>92</v>
          </cell>
          <cell r="O90" t="str">
            <v>2360v3Rm</v>
          </cell>
        </row>
        <row r="91">
          <cell r="E91">
            <v>2894</v>
          </cell>
          <cell r="F91">
            <v>8922894</v>
          </cell>
          <cell r="G91" t="str">
            <v>0082</v>
          </cell>
          <cell r="H91" t="str">
            <v>082</v>
          </cell>
          <cell r="I91" t="str">
            <v>292849</v>
          </cell>
          <cell r="M91" t="str">
            <v>Head Teacher</v>
          </cell>
          <cell r="N91">
            <v>82</v>
          </cell>
          <cell r="O91" t="str">
            <v>2894TF3X</v>
          </cell>
        </row>
        <row r="92">
          <cell r="E92">
            <v>2897</v>
          </cell>
          <cell r="F92">
            <v>8922897</v>
          </cell>
          <cell r="G92" t="str">
            <v>0126</v>
          </cell>
          <cell r="H92" t="str">
            <v>126</v>
          </cell>
          <cell r="I92" t="str">
            <v>181771</v>
          </cell>
          <cell r="M92" t="str">
            <v>Head Teacher</v>
          </cell>
          <cell r="N92">
            <v>126</v>
          </cell>
          <cell r="O92" t="str">
            <v>2897GSt3</v>
          </cell>
        </row>
        <row r="93">
          <cell r="E93">
            <v>2929</v>
          </cell>
          <cell r="F93">
            <v>8922929</v>
          </cell>
          <cell r="G93" t="str">
            <v>0091</v>
          </cell>
          <cell r="H93" t="str">
            <v>091</v>
          </cell>
          <cell r="I93" t="str">
            <v>292854</v>
          </cell>
          <cell r="M93" t="str">
            <v>Head Teacher</v>
          </cell>
          <cell r="N93">
            <v>91</v>
          </cell>
          <cell r="O93" t="str">
            <v>29299aP3</v>
          </cell>
        </row>
        <row r="94">
          <cell r="E94">
            <v>3323</v>
          </cell>
          <cell r="F94">
            <v>8923323</v>
          </cell>
          <cell r="G94" t="str">
            <v>0084</v>
          </cell>
          <cell r="H94" t="str">
            <v>084</v>
          </cell>
          <cell r="I94" t="str">
            <v>292833</v>
          </cell>
          <cell r="M94" t="str">
            <v>Head Teacher</v>
          </cell>
          <cell r="N94">
            <v>84</v>
          </cell>
          <cell r="O94" t="str">
            <v>3323uAnN</v>
          </cell>
        </row>
        <row r="95">
          <cell r="E95">
            <v>3324</v>
          </cell>
          <cell r="F95">
            <v>8923324</v>
          </cell>
          <cell r="G95" t="str">
            <v>0095</v>
          </cell>
          <cell r="H95" t="str">
            <v>095</v>
          </cell>
          <cell r="I95" t="str">
            <v>292836</v>
          </cell>
          <cell r="M95" t="str">
            <v>Head Teacher</v>
          </cell>
          <cell r="N95">
            <v>95</v>
          </cell>
          <cell r="O95" t="str">
            <v>3324t4Zr</v>
          </cell>
        </row>
        <row r="96">
          <cell r="E96">
            <v>3326</v>
          </cell>
          <cell r="F96">
            <v>8923326</v>
          </cell>
          <cell r="G96" t="str">
            <v>0129</v>
          </cell>
          <cell r="H96" t="str">
            <v>129</v>
          </cell>
          <cell r="I96" t="str">
            <v>292900</v>
          </cell>
          <cell r="M96" t="str">
            <v>Head Teacher</v>
          </cell>
          <cell r="N96">
            <v>129</v>
          </cell>
          <cell r="O96" t="str">
            <v>3326qLP&gt;</v>
          </cell>
        </row>
        <row r="97">
          <cell r="E97">
            <v>3327</v>
          </cell>
          <cell r="F97">
            <v>8923327</v>
          </cell>
          <cell r="G97" t="str">
            <v>0144</v>
          </cell>
          <cell r="H97" t="str">
            <v>144</v>
          </cell>
          <cell r="I97" t="str">
            <v>292901</v>
          </cell>
          <cell r="M97" t="str">
            <v>Head Teacher</v>
          </cell>
          <cell r="N97">
            <v>144</v>
          </cell>
          <cell r="O97" t="str">
            <v>33279Cbu</v>
          </cell>
        </row>
        <row r="98">
          <cell r="E98">
            <v>3328</v>
          </cell>
          <cell r="F98">
            <v>8923328</v>
          </cell>
          <cell r="G98" t="str">
            <v>0099</v>
          </cell>
          <cell r="H98" t="str">
            <v>099</v>
          </cell>
          <cell r="I98" t="str">
            <v>292902</v>
          </cell>
          <cell r="M98" t="str">
            <v>Head Teacher</v>
          </cell>
          <cell r="N98">
            <v>99</v>
          </cell>
          <cell r="O98" t="str">
            <v>3328#Lxm</v>
          </cell>
        </row>
        <row r="99">
          <cell r="E99">
            <v>3329</v>
          </cell>
          <cell r="F99">
            <v>8923329</v>
          </cell>
          <cell r="G99" t="str">
            <v>0118</v>
          </cell>
          <cell r="H99" t="str">
            <v>118</v>
          </cell>
          <cell r="I99" t="str">
            <v>292899</v>
          </cell>
          <cell r="M99" t="str">
            <v>Head Teacher</v>
          </cell>
          <cell r="N99">
            <v>118</v>
          </cell>
          <cell r="O99" t="str">
            <v>3329yZe4</v>
          </cell>
        </row>
        <row r="100">
          <cell r="E100">
            <v>3332</v>
          </cell>
          <cell r="F100">
            <v>8923332</v>
          </cell>
          <cell r="G100" t="str">
            <v>0121</v>
          </cell>
          <cell r="H100" t="str">
            <v>121</v>
          </cell>
          <cell r="I100" t="str">
            <v>292910</v>
          </cell>
          <cell r="M100" t="str">
            <v>Head Teacher</v>
          </cell>
          <cell r="N100">
            <v>121</v>
          </cell>
          <cell r="O100" t="str">
            <v>3332krCS</v>
          </cell>
        </row>
        <row r="101">
          <cell r="E101">
            <v>6004</v>
          </cell>
          <cell r="F101">
            <v>8926004</v>
          </cell>
          <cell r="J101" t="str">
            <v>Nottingham High School</v>
          </cell>
          <cell r="K101">
            <v>154377</v>
          </cell>
          <cell r="L101" t="str">
            <v>Waverley Mount, NOTTINGHAM, NG7 4ED</v>
          </cell>
          <cell r="M101" t="str">
            <v>Head Teacher</v>
          </cell>
          <cell r="O101" t="str">
            <v>6004V2q$</v>
          </cell>
        </row>
        <row r="102">
          <cell r="E102">
            <v>4615</v>
          </cell>
          <cell r="F102">
            <v>8924615</v>
          </cell>
          <cell r="H102" t="str">
            <v>225</v>
          </cell>
          <cell r="I102" t="str">
            <v>295801</v>
          </cell>
          <cell r="J102" t="str">
            <v>Bluecoat Aspley Academy</v>
          </cell>
          <cell r="K102" t="str">
            <v>265106</v>
          </cell>
          <cell r="L102" t="str">
            <v>Aspley Lane, Aspley, NOTTINGHAM NG8 5GY</v>
          </cell>
          <cell r="M102" t="str">
            <v>Head Teacher</v>
          </cell>
          <cell r="N102">
            <v>0</v>
          </cell>
          <cell r="O102" t="str">
            <v>4615SrWz</v>
          </cell>
        </row>
        <row r="103">
          <cell r="E103">
            <v>6907</v>
          </cell>
          <cell r="F103">
            <v>8926907</v>
          </cell>
          <cell r="H103" t="str">
            <v>242</v>
          </cell>
          <cell r="I103" t="str">
            <v>297882</v>
          </cell>
          <cell r="J103" t="str">
            <v>Nottingham Academy</v>
          </cell>
          <cell r="K103">
            <v>169684</v>
          </cell>
          <cell r="L103" t="str">
            <v>Finance Department, Sneinton Boulevard, NOTTINGHAM, NG2 4GL</v>
          </cell>
          <cell r="M103" t="str">
            <v>Head Teacher</v>
          </cell>
          <cell r="N103">
            <v>0</v>
          </cell>
          <cell r="O103" t="str">
            <v>6907S&amp;Ue</v>
          </cell>
        </row>
        <row r="104">
          <cell r="E104">
            <v>2081</v>
          </cell>
          <cell r="F104">
            <v>8922081</v>
          </cell>
          <cell r="G104" t="str">
            <v>0109</v>
          </cell>
          <cell r="H104" t="str">
            <v>109</v>
          </cell>
          <cell r="I104" t="str">
            <v>297147</v>
          </cell>
          <cell r="J104" t="str">
            <v>Djanogly Northgate Academy</v>
          </cell>
          <cell r="K104">
            <v>165312</v>
          </cell>
          <cell r="L104" t="str">
            <v>Finance Department
Djanogly Learning Trust, Sherwood Rise, NOTTINGHAM NG7 7AR</v>
          </cell>
          <cell r="M104" t="str">
            <v>Head Teacher</v>
          </cell>
          <cell r="O104" t="str">
            <v>20816YMQ</v>
          </cell>
        </row>
        <row r="105">
          <cell r="E105">
            <v>4020</v>
          </cell>
          <cell r="F105">
            <v>8924020</v>
          </cell>
          <cell r="J105" t="str">
            <v>Torch Academy Gateway Trust T/A Nottingham Free School</v>
          </cell>
          <cell r="K105" t="str">
            <v>246039</v>
          </cell>
          <cell r="L105" t="str">
            <v>290 Haydn Road NOTTINGHAM NG5 1EB</v>
          </cell>
          <cell r="M105" t="str">
            <v>Head Teacher</v>
          </cell>
          <cell r="O105" t="str">
            <v>4020ry+Z</v>
          </cell>
        </row>
      </sheetData>
      <sheetData sheetId="1"/>
      <sheetData sheetId="2"/>
      <sheetData sheetId="3"/>
      <sheetData sheetId="4">
        <row r="1">
          <cell r="A1" t="str">
            <v>Maintained / Academy</v>
          </cell>
        </row>
      </sheetData>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showGridLines="0" showRowColHeaders="0" tabSelected="1" workbookViewId="0">
      <selection activeCell="B2" sqref="B2"/>
    </sheetView>
  </sheetViews>
  <sheetFormatPr defaultRowHeight="15" x14ac:dyDescent="0.25"/>
  <cols>
    <col min="1" max="1" width="65.28515625" style="94" bestFit="1" customWidth="1"/>
    <col min="2" max="2" width="12.42578125" style="94" customWidth="1"/>
    <col min="3" max="3" width="115.140625" style="94" customWidth="1"/>
    <col min="4" max="16384" width="9.140625" style="94"/>
  </cols>
  <sheetData>
    <row r="1" spans="1:4" ht="18.75" x14ac:dyDescent="0.3">
      <c r="A1" s="26"/>
      <c r="B1"/>
      <c r="C1"/>
      <c r="D1"/>
    </row>
    <row r="2" spans="1:4" ht="18.75" x14ac:dyDescent="0.3">
      <c r="A2" s="26"/>
      <c r="B2"/>
      <c r="C2"/>
      <c r="D2"/>
    </row>
    <row r="3" spans="1:4" ht="18.75" x14ac:dyDescent="0.3">
      <c r="A3" s="26"/>
      <c r="B3"/>
      <c r="C3"/>
      <c r="D3"/>
    </row>
    <row r="4" spans="1:4" ht="18.75" x14ac:dyDescent="0.3">
      <c r="A4" s="26" t="s">
        <v>61</v>
      </c>
      <c r="B4"/>
      <c r="C4"/>
      <c r="D4"/>
    </row>
    <row r="5" spans="1:4" x14ac:dyDescent="0.25">
      <c r="A5" s="10"/>
      <c r="B5"/>
      <c r="C5"/>
      <c r="D5"/>
    </row>
    <row r="6" spans="1:4" ht="18.75" x14ac:dyDescent="0.3">
      <c r="A6" s="26" t="s">
        <v>6</v>
      </c>
      <c r="B6"/>
      <c r="C6"/>
      <c r="D6"/>
    </row>
    <row r="7" spans="1:4" x14ac:dyDescent="0.25">
      <c r="A7" s="10"/>
      <c r="B7"/>
      <c r="C7"/>
      <c r="D7"/>
    </row>
    <row r="8" spans="1:4" ht="30" customHeight="1" x14ac:dyDescent="0.25">
      <c r="A8" s="18"/>
      <c r="B8" s="21" t="s">
        <v>48</v>
      </c>
      <c r="C8" s="19"/>
      <c r="D8"/>
    </row>
    <row r="9" spans="1:4" x14ac:dyDescent="0.25">
      <c r="A9" s="111" t="s">
        <v>113</v>
      </c>
      <c r="B9" s="112" t="s">
        <v>46</v>
      </c>
      <c r="C9" s="108" t="s">
        <v>101</v>
      </c>
      <c r="D9"/>
    </row>
    <row r="10" spans="1:4" x14ac:dyDescent="0.25">
      <c r="A10" s="113" t="s">
        <v>99</v>
      </c>
      <c r="B10" s="114"/>
      <c r="C10" s="109"/>
      <c r="D10"/>
    </row>
    <row r="11" spans="1:4" x14ac:dyDescent="0.25">
      <c r="A11" s="113" t="s">
        <v>98</v>
      </c>
      <c r="B11" s="113"/>
      <c r="C11" s="115"/>
      <c r="D11"/>
    </row>
    <row r="12" spans="1:4" x14ac:dyDescent="0.25">
      <c r="A12" s="113" t="s">
        <v>100</v>
      </c>
      <c r="B12" s="113"/>
      <c r="C12" s="109"/>
      <c r="D12"/>
    </row>
    <row r="13" spans="1:4" x14ac:dyDescent="0.25">
      <c r="A13" s="116"/>
      <c r="B13" s="116"/>
      <c r="C13" s="110"/>
      <c r="D13"/>
    </row>
    <row r="14" spans="1:4" x14ac:dyDescent="0.25">
      <c r="A14" s="117" t="s">
        <v>172</v>
      </c>
      <c r="B14" s="118" t="s">
        <v>47</v>
      </c>
      <c r="C14" s="119" t="s">
        <v>91</v>
      </c>
      <c r="D14"/>
    </row>
    <row r="15" spans="1:4" x14ac:dyDescent="0.25">
      <c r="A15" s="120" t="s">
        <v>173</v>
      </c>
      <c r="B15" s="121"/>
      <c r="C15" s="122"/>
      <c r="D15"/>
    </row>
    <row r="16" spans="1:4" x14ac:dyDescent="0.25">
      <c r="A16" s="120"/>
      <c r="B16" s="121"/>
      <c r="C16" s="122"/>
      <c r="D16"/>
    </row>
    <row r="17" spans="1:5" x14ac:dyDescent="0.25">
      <c r="A17" s="123" t="s">
        <v>102</v>
      </c>
      <c r="B17" s="124" t="s">
        <v>51</v>
      </c>
      <c r="C17" s="125" t="s">
        <v>214</v>
      </c>
      <c r="D17"/>
    </row>
    <row r="18" spans="1:5" ht="30" x14ac:dyDescent="0.25">
      <c r="A18" s="126" t="s">
        <v>174</v>
      </c>
      <c r="B18" s="127"/>
      <c r="C18" s="128"/>
      <c r="D18"/>
    </row>
    <row r="19" spans="1:5" x14ac:dyDescent="0.25">
      <c r="A19" s="129"/>
      <c r="B19" s="130"/>
      <c r="C19" s="131"/>
      <c r="D19"/>
    </row>
    <row r="20" spans="1:5" ht="37.5" customHeight="1" x14ac:dyDescent="0.25">
      <c r="A20" s="132" t="s">
        <v>103</v>
      </c>
      <c r="B20" s="133" t="s">
        <v>92</v>
      </c>
      <c r="C20" s="134" t="s">
        <v>104</v>
      </c>
      <c r="D20"/>
    </row>
    <row r="21" spans="1:5" ht="33.75" customHeight="1" x14ac:dyDescent="0.25">
      <c r="A21" s="102" t="s">
        <v>105</v>
      </c>
      <c r="B21" s="103" t="s">
        <v>93</v>
      </c>
      <c r="C21" s="104" t="s">
        <v>213</v>
      </c>
      <c r="D21"/>
    </row>
    <row r="22" spans="1:5" x14ac:dyDescent="0.25">
      <c r="A22" s="22"/>
      <c r="B22" s="25"/>
      <c r="C22" s="11"/>
      <c r="D22"/>
    </row>
    <row r="23" spans="1:5" ht="18.75" x14ac:dyDescent="0.3">
      <c r="A23" s="27" t="s">
        <v>215</v>
      </c>
      <c r="B23" s="25"/>
      <c r="C23" s="12"/>
      <c r="D23"/>
    </row>
    <row r="24" spans="1:5" x14ac:dyDescent="0.25">
      <c r="A24" s="23"/>
      <c r="B24" s="24"/>
      <c r="C24" s="13"/>
      <c r="D24"/>
    </row>
    <row r="25" spans="1:5" x14ac:dyDescent="0.25">
      <c r="A25" s="20" t="s">
        <v>106</v>
      </c>
      <c r="B25" s="14" t="s">
        <v>94</v>
      </c>
      <c r="C25" s="17" t="s">
        <v>175</v>
      </c>
      <c r="D25"/>
      <c r="E25" s="101"/>
    </row>
    <row r="26" spans="1:5" x14ac:dyDescent="0.25">
      <c r="A26" s="15"/>
      <c r="B26" s="15"/>
      <c r="C26" s="15" t="s">
        <v>52</v>
      </c>
      <c r="D26"/>
      <c r="E26" s="101"/>
    </row>
    <row r="27" spans="1:5" x14ac:dyDescent="0.25">
      <c r="A27" s="16"/>
      <c r="B27" s="16"/>
      <c r="C27" s="16" t="s">
        <v>108</v>
      </c>
      <c r="D27"/>
      <c r="E27" s="101"/>
    </row>
    <row r="28" spans="1:5" x14ac:dyDescent="0.25">
      <c r="A28" s="20" t="s">
        <v>109</v>
      </c>
      <c r="B28" s="14" t="s">
        <v>95</v>
      </c>
      <c r="C28" s="17" t="s">
        <v>107</v>
      </c>
      <c r="D28"/>
    </row>
    <row r="29" spans="1:5" x14ac:dyDescent="0.25">
      <c r="A29" s="16"/>
      <c r="B29" s="16"/>
      <c r="C29" s="16"/>
      <c r="D29"/>
    </row>
    <row r="30" spans="1:5" x14ac:dyDescent="0.25">
      <c r="A30" s="20" t="s">
        <v>110</v>
      </c>
      <c r="B30" s="14" t="s">
        <v>96</v>
      </c>
      <c r="C30" s="17" t="s">
        <v>111</v>
      </c>
      <c r="D30"/>
    </row>
    <row r="31" spans="1:5" x14ac:dyDescent="0.25">
      <c r="A31" s="16"/>
      <c r="B31" s="16"/>
      <c r="C31" s="16"/>
      <c r="D31"/>
    </row>
    <row r="32" spans="1:5" ht="29.25" customHeight="1" x14ac:dyDescent="0.25">
      <c r="A32" s="105" t="s">
        <v>216</v>
      </c>
      <c r="B32" s="106"/>
      <c r="C32" s="106" t="s">
        <v>217</v>
      </c>
      <c r="D32"/>
    </row>
    <row r="33" spans="1:4" x14ac:dyDescent="0.25">
      <c r="A33"/>
      <c r="B33"/>
      <c r="C33"/>
      <c r="D33"/>
    </row>
    <row r="34" spans="1:4" ht="18.75" x14ac:dyDescent="0.3">
      <c r="A34" s="26" t="s">
        <v>112</v>
      </c>
      <c r="B34"/>
      <c r="C34"/>
      <c r="D34"/>
    </row>
    <row r="35" spans="1:4" x14ac:dyDescent="0.25">
      <c r="A35"/>
      <c r="B35"/>
      <c r="C35"/>
      <c r="D35"/>
    </row>
    <row r="36" spans="1:4" x14ac:dyDescent="0.25">
      <c r="A36" s="111" t="s">
        <v>113</v>
      </c>
      <c r="B36" s="107" t="s">
        <v>97</v>
      </c>
      <c r="C36" s="108" t="s">
        <v>114</v>
      </c>
      <c r="D36"/>
    </row>
    <row r="37" spans="1:4" x14ac:dyDescent="0.25">
      <c r="A37" s="113" t="s">
        <v>99</v>
      </c>
      <c r="B37" s="109"/>
      <c r="C37" s="109" t="s">
        <v>49</v>
      </c>
      <c r="D37"/>
    </row>
    <row r="38" spans="1:4" ht="30" x14ac:dyDescent="0.25">
      <c r="A38" s="113"/>
      <c r="B38" s="109"/>
      <c r="C38" s="115" t="s">
        <v>115</v>
      </c>
      <c r="D38"/>
    </row>
    <row r="39" spans="1:4" x14ac:dyDescent="0.25">
      <c r="A39" s="113"/>
      <c r="B39" s="109"/>
      <c r="C39" s="109" t="s">
        <v>90</v>
      </c>
      <c r="D39"/>
    </row>
    <row r="40" spans="1:4" x14ac:dyDescent="0.25">
      <c r="A40" s="113"/>
      <c r="B40" s="109"/>
      <c r="C40" s="109" t="s">
        <v>50</v>
      </c>
      <c r="D40"/>
    </row>
    <row r="41" spans="1:4" x14ac:dyDescent="0.25">
      <c r="A41" s="110"/>
      <c r="B41" s="110"/>
      <c r="C41" s="110" t="s">
        <v>89</v>
      </c>
      <c r="D41"/>
    </row>
    <row r="42" spans="1:4" x14ac:dyDescent="0.25">
      <c r="A42"/>
      <c r="B42"/>
      <c r="C42"/>
      <c r="D42"/>
    </row>
  </sheetData>
  <sheetProtection password="BFE8" sheet="1" objects="1" scenarios="1"/>
  <pageMargins left="0.7" right="0.7" top="0.75" bottom="0.75" header="0.3" footer="0.3"/>
  <pageSetup paperSize="8"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29"/>
  <sheetViews>
    <sheetView showGridLines="0" showRowColHeaders="0" topLeftCell="A16" workbookViewId="0">
      <selection activeCell="P22" sqref="P22"/>
    </sheetView>
  </sheetViews>
  <sheetFormatPr defaultRowHeight="15" x14ac:dyDescent="0.25"/>
  <cols>
    <col min="1" max="1" width="3.140625" style="94" customWidth="1"/>
    <col min="2" max="2" width="10.28515625" style="94" bestFit="1" customWidth="1"/>
    <col min="3" max="3" width="9.28515625" style="94" bestFit="1" customWidth="1"/>
    <col min="4" max="4" width="11.5703125" style="94" bestFit="1" customWidth="1"/>
    <col min="5" max="5" width="17.42578125" style="94" customWidth="1"/>
    <col min="6" max="6" width="27.7109375" style="94" customWidth="1"/>
    <col min="7" max="7" width="44.7109375" style="94" customWidth="1"/>
    <col min="8" max="8" width="11" style="94" customWidth="1"/>
    <col min="9" max="9" width="2.7109375" style="94" customWidth="1"/>
    <col min="10" max="10" width="11" style="94" customWidth="1"/>
    <col min="11" max="11" width="2.7109375" style="94" customWidth="1"/>
    <col min="12" max="12" width="11" style="94" customWidth="1"/>
    <col min="13" max="13" width="2.7109375" style="94" customWidth="1"/>
    <col min="14" max="14" width="11" style="94" customWidth="1"/>
    <col min="15" max="15" width="2.7109375" style="94" customWidth="1"/>
    <col min="16" max="16" width="11" style="94" customWidth="1"/>
    <col min="17" max="17" width="2.7109375" style="94" customWidth="1"/>
    <col min="18" max="18" width="9.28515625" style="94" bestFit="1" customWidth="1"/>
    <col min="19" max="19" width="2.7109375" style="94" customWidth="1"/>
    <col min="20" max="20" width="9.28515625" style="94" bestFit="1" customWidth="1"/>
    <col min="21" max="21" width="2.7109375" style="94" customWidth="1"/>
    <col min="22" max="22" width="9.28515625" style="94" bestFit="1" customWidth="1"/>
    <col min="23" max="23" width="2.7109375" style="94" customWidth="1"/>
    <col min="24" max="24" width="10.5703125" style="94" customWidth="1"/>
    <col min="25" max="25" width="2.7109375" style="94" customWidth="1"/>
    <col min="26" max="26" width="10.5703125" style="94" customWidth="1"/>
    <col min="27" max="27" width="2.5703125" style="94" customWidth="1"/>
    <col min="28" max="28" width="13.28515625" style="94" customWidth="1"/>
    <col min="29" max="29" width="2.7109375" style="94" customWidth="1"/>
    <col min="30" max="30" width="9.7109375" style="94" customWidth="1"/>
    <col min="31" max="31" width="2.7109375" style="94" customWidth="1"/>
    <col min="32" max="32" width="9.7109375" style="94" customWidth="1"/>
    <col min="33" max="33" width="2.7109375" style="94" customWidth="1"/>
    <col min="34" max="34" width="9.7109375" style="94" customWidth="1"/>
    <col min="35" max="35" width="2.7109375" style="94" customWidth="1"/>
    <col min="36" max="36" width="9.7109375" style="94" customWidth="1"/>
    <col min="37" max="37" width="2.7109375" style="94" customWidth="1"/>
    <col min="38" max="38" width="9.7109375" style="94" customWidth="1"/>
    <col min="39" max="39" width="2.7109375" style="94" customWidth="1"/>
    <col min="40" max="40" width="9.7109375" style="94" customWidth="1"/>
    <col min="41" max="41" width="2.7109375" style="94" customWidth="1"/>
    <col min="42" max="42" width="9.7109375" style="94" customWidth="1"/>
    <col min="43" max="43" width="2.7109375" style="94" customWidth="1"/>
    <col min="44" max="44" width="9.7109375" style="94" customWidth="1"/>
    <col min="45" max="45" width="2.5703125" style="94" customWidth="1"/>
    <col min="46" max="46" width="9.7109375" style="94" customWidth="1"/>
    <col min="47" max="47" width="2.7109375" style="94" customWidth="1"/>
    <col min="48" max="48" width="2.5703125" style="94" customWidth="1"/>
    <col min="49" max="49" width="11" style="94" customWidth="1"/>
    <col min="50" max="50" width="2.7109375" style="94" customWidth="1"/>
    <col min="51" max="51" width="11" style="94" customWidth="1"/>
    <col min="52" max="52" width="2.7109375" style="94" customWidth="1"/>
    <col min="53" max="53" width="11" style="94" customWidth="1"/>
    <col min="54" max="54" width="2.7109375" style="94" customWidth="1"/>
    <col min="55" max="55" width="11" style="94" customWidth="1"/>
    <col min="56" max="16384" width="9.140625" style="94"/>
  </cols>
  <sheetData>
    <row r="1" spans="1:56" s="136" customFormat="1" x14ac:dyDescent="0.25">
      <c r="A1" s="219"/>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D1" s="219"/>
    </row>
    <row r="2" spans="1:56" s="136" customFormat="1" x14ac:dyDescent="0.25">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row>
    <row r="3" spans="1:56" s="136" customFormat="1" x14ac:dyDescent="0.25">
      <c r="A3" s="219"/>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row>
    <row r="4" spans="1:56" s="136" customFormat="1" x14ac:dyDescent="0.25">
      <c r="A4" s="219"/>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row>
    <row r="5" spans="1:56" s="136" customFormat="1" x14ac:dyDescent="0.25">
      <c r="A5" s="221" t="s">
        <v>126</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row>
    <row r="6" spans="1:56" s="136" customFormat="1" ht="15.75" x14ac:dyDescent="0.25">
      <c r="A6" s="222"/>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row>
    <row r="7" spans="1:56" s="136" customFormat="1" x14ac:dyDescent="0.25">
      <c r="A7" s="223" t="s">
        <v>219</v>
      </c>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row>
    <row r="8" spans="1:56" s="136" customFormat="1" x14ac:dyDescent="0.25">
      <c r="A8" s="223" t="s">
        <v>2</v>
      </c>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row>
    <row r="9" spans="1:56" s="136" customFormat="1" x14ac:dyDescent="0.25">
      <c r="A9" s="223" t="s">
        <v>3</v>
      </c>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row>
    <row r="10" spans="1:56" s="136" customFormat="1" x14ac:dyDescent="0.25">
      <c r="A10" s="224" t="s">
        <v>218</v>
      </c>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row>
    <row r="11" spans="1:56" s="136" customFormat="1" x14ac:dyDescent="0.25">
      <c r="A11" s="224" t="s">
        <v>127</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row>
    <row r="12" spans="1:56" s="136" customFormat="1" x14ac:dyDescent="0.25">
      <c r="A12" s="224" t="s">
        <v>4</v>
      </c>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row>
    <row r="13" spans="1:56" s="136" customFormat="1" x14ac:dyDescent="0.25">
      <c r="A13" s="224" t="s">
        <v>180</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row>
    <row r="14" spans="1:56" s="136" customFormat="1" x14ac:dyDescent="0.25">
      <c r="A14" s="224" t="s">
        <v>129</v>
      </c>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row>
    <row r="15" spans="1:56" s="136" customFormat="1" x14ac:dyDescent="0.25">
      <c r="A15" s="224" t="s">
        <v>130</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row>
    <row r="16" spans="1:56" s="136" customFormat="1" x14ac:dyDescent="0.25">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row>
    <row r="17" spans="1:56" s="136" customFormat="1" ht="15.75" x14ac:dyDescent="0.25">
      <c r="A17" s="220" t="s">
        <v>88</v>
      </c>
      <c r="B17" s="220"/>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row>
    <row r="18" spans="1:56" s="136" customFormat="1" ht="15.75" customHeight="1" x14ac:dyDescent="0.25">
      <c r="A18" s="253"/>
      <c r="B18" s="253"/>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row>
    <row r="19" spans="1:56" s="136" customFormat="1" x14ac:dyDescent="0.25">
      <c r="A19" s="135"/>
      <c r="B19" s="135"/>
      <c r="C19" s="135"/>
      <c r="D19" s="135"/>
      <c r="E19" s="135"/>
      <c r="F19" s="135"/>
      <c r="G19" s="135"/>
      <c r="H19" s="234"/>
      <c r="I19" s="235"/>
      <c r="J19" s="234"/>
      <c r="K19" s="236"/>
      <c r="L19" s="234"/>
      <c r="M19" s="237"/>
      <c r="N19" s="234"/>
      <c r="O19" s="235"/>
      <c r="P19" s="234"/>
      <c r="Q19" s="238"/>
      <c r="R19" s="239"/>
      <c r="S19" s="238"/>
      <c r="T19" s="239"/>
      <c r="U19" s="12"/>
      <c r="V19" s="240"/>
      <c r="W19" s="238"/>
      <c r="X19" s="239"/>
      <c r="Y19" s="238"/>
      <c r="Z19" s="239"/>
      <c r="AA19" s="12"/>
      <c r="AB19" s="240"/>
      <c r="AC19" s="12"/>
      <c r="AD19" s="234"/>
      <c r="AE19" s="235"/>
      <c r="AF19" s="234"/>
      <c r="AG19" s="12"/>
      <c r="AH19" s="241"/>
      <c r="AI19" s="12"/>
      <c r="AJ19" s="234"/>
      <c r="AK19" s="235"/>
      <c r="AL19" s="234"/>
      <c r="AM19" s="12"/>
      <c r="AN19" s="241"/>
      <c r="AO19" s="12"/>
      <c r="AP19" s="234"/>
      <c r="AQ19" s="12"/>
      <c r="AR19" s="234"/>
      <c r="AS19" s="242"/>
      <c r="AT19" s="241"/>
      <c r="AU19" s="12"/>
      <c r="AV19" s="243"/>
      <c r="AW19" s="244"/>
      <c r="AX19" s="244"/>
      <c r="AY19" s="244"/>
      <c r="AZ19" s="244"/>
      <c r="BA19" s="244"/>
      <c r="BB19" s="13"/>
      <c r="BC19" s="135"/>
      <c r="BD19" s="245"/>
    </row>
    <row r="20" spans="1:56" s="140" customFormat="1" x14ac:dyDescent="0.25">
      <c r="A20" s="247" t="s">
        <v>5</v>
      </c>
      <c r="B20" s="248"/>
      <c r="C20" s="248"/>
      <c r="D20" s="248"/>
      <c r="E20" s="248"/>
      <c r="F20" s="248"/>
      <c r="G20" s="249"/>
      <c r="H20" s="250" t="s">
        <v>6</v>
      </c>
      <c r="I20" s="251"/>
      <c r="J20" s="251"/>
      <c r="K20" s="251"/>
      <c r="L20" s="251"/>
      <c r="M20" s="251"/>
      <c r="N20" s="251"/>
      <c r="O20" s="251"/>
      <c r="P20" s="252"/>
      <c r="Q20" s="247" t="s">
        <v>7</v>
      </c>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7" t="s">
        <v>45</v>
      </c>
      <c r="AW20" s="248"/>
      <c r="AX20" s="248"/>
      <c r="AY20" s="248"/>
      <c r="AZ20" s="248"/>
      <c r="BA20" s="248"/>
      <c r="BB20" s="248"/>
      <c r="BC20" s="249"/>
      <c r="BD20" s="139"/>
    </row>
    <row r="21" spans="1:56" s="140" customFormat="1" ht="112.5" x14ac:dyDescent="0.25">
      <c r="A21" s="141"/>
      <c r="B21" s="142"/>
      <c r="C21" s="142"/>
      <c r="D21" s="142"/>
      <c r="E21" s="142"/>
      <c r="F21" s="142"/>
      <c r="G21" s="143"/>
      <c r="H21" s="144" t="s">
        <v>135</v>
      </c>
      <c r="I21" s="145"/>
      <c r="J21" s="146" t="s">
        <v>171</v>
      </c>
      <c r="K21" s="147"/>
      <c r="L21" s="148" t="s">
        <v>137</v>
      </c>
      <c r="M21" s="149"/>
      <c r="N21" s="150" t="s">
        <v>138</v>
      </c>
      <c r="O21" s="151"/>
      <c r="P21" s="152" t="s">
        <v>139</v>
      </c>
      <c r="Q21" s="153"/>
      <c r="R21" s="154" t="s">
        <v>140</v>
      </c>
      <c r="S21" s="155"/>
      <c r="T21" s="154" t="s">
        <v>141</v>
      </c>
      <c r="U21" s="155"/>
      <c r="V21" s="154" t="s">
        <v>142</v>
      </c>
      <c r="W21" s="156"/>
      <c r="X21" s="154" t="s">
        <v>143</v>
      </c>
      <c r="Y21" s="154"/>
      <c r="Z21" s="154" t="s">
        <v>144</v>
      </c>
      <c r="AA21" s="154"/>
      <c r="AB21" s="154" t="s">
        <v>145</v>
      </c>
      <c r="AC21" s="154"/>
      <c r="AD21" s="157" t="s">
        <v>146</v>
      </c>
      <c r="AE21" s="158"/>
      <c r="AF21" s="157" t="s">
        <v>147</v>
      </c>
      <c r="AG21" s="159"/>
      <c r="AH21" s="160" t="s">
        <v>148</v>
      </c>
      <c r="AI21" s="161"/>
      <c r="AJ21" s="157" t="s">
        <v>149</v>
      </c>
      <c r="AK21" s="158"/>
      <c r="AL21" s="157" t="s">
        <v>150</v>
      </c>
      <c r="AM21" s="159"/>
      <c r="AN21" s="160" t="s">
        <v>151</v>
      </c>
      <c r="AO21" s="159"/>
      <c r="AP21" s="157" t="s">
        <v>169</v>
      </c>
      <c r="AQ21" s="159"/>
      <c r="AR21" s="162" t="s">
        <v>170</v>
      </c>
      <c r="AS21" s="163"/>
      <c r="AT21" s="164" t="s">
        <v>154</v>
      </c>
      <c r="AU21" s="156"/>
      <c r="AV21" s="165"/>
      <c r="AW21" s="166" t="s">
        <v>155</v>
      </c>
      <c r="AX21" s="166"/>
      <c r="AY21" s="166" t="s">
        <v>156</v>
      </c>
      <c r="AZ21" s="166"/>
      <c r="BA21" s="166" t="s">
        <v>157</v>
      </c>
      <c r="BB21" s="167"/>
      <c r="BC21" s="168" t="s">
        <v>158</v>
      </c>
      <c r="BD21" s="139"/>
    </row>
    <row r="22" spans="1:56" s="185" customFormat="1" ht="24.75" customHeight="1" x14ac:dyDescent="0.25">
      <c r="A22" s="169"/>
      <c r="B22" s="170" t="e">
        <f>VLOOKUP($A$18,'Latest data'!$C$16:$F$47,4,FALSE)</f>
        <v>#N/A</v>
      </c>
      <c r="C22" s="170" t="e">
        <f>VLOOKUP($A$18,'Latest data'!$C$16:$F$47,2,FALSE)</f>
        <v>#N/A</v>
      </c>
      <c r="D22" s="170" t="s">
        <v>8</v>
      </c>
      <c r="E22" s="170" t="e">
        <f>VLOOKUP($A$18,'Latest data'!$C$16:$I$47,6,FALSE)</f>
        <v>#N/A</v>
      </c>
      <c r="F22" s="170" t="e">
        <f>VLOOKUP($A$18,'Latest data'!$C$16:$I$47,7,FALSE)</f>
        <v>#N/A</v>
      </c>
      <c r="G22" s="171" t="e">
        <f>VLOOKUP($A$18,'Latest data'!$C$16:$I$47,5,FALSE)</f>
        <v>#N/A</v>
      </c>
      <c r="H22" s="172">
        <f>SUMIF('Latest data'!$F$16:$F$47,'Latest UIFSM Update'!$B$22,'Latest data'!J$16:J$47)</f>
        <v>0</v>
      </c>
      <c r="I22" s="173"/>
      <c r="J22" s="174">
        <f>SUMIF('Latest data'!$F$16:$F$47,'Latest UIFSM Update'!$B$22,'Latest data'!L$16:L$47)</f>
        <v>0</v>
      </c>
      <c r="K22" s="173"/>
      <c r="L22" s="175">
        <f>SUMIF('Latest data'!$F$16:$F$47,'Latest UIFSM Update'!$B$22,'Latest data'!N$16:N$47)</f>
        <v>0</v>
      </c>
      <c r="M22" s="173"/>
      <c r="N22" s="176">
        <f>SUMIF('Latest data'!$F$16:$F$47,'Latest UIFSM Update'!$B$22,'Latest data'!P$16:P$47)</f>
        <v>0</v>
      </c>
      <c r="O22" s="177"/>
      <c r="P22" s="178">
        <f>SUMIF('Latest data'!$F$16:$F$47,'Latest UIFSM Update'!$B$22,'Latest data'!R$16:R$47)</f>
        <v>0</v>
      </c>
      <c r="Q22" s="169"/>
      <c r="R22" s="170">
        <f>SUMIF('Latest data'!$F$16:$F$47,'Latest UIFSM Update'!$B$22,'Latest data'!T$16:T$47)</f>
        <v>0</v>
      </c>
      <c r="S22" s="170"/>
      <c r="T22" s="170">
        <f>SUMIF('Latest data'!$F$16:$F$47,'Latest UIFSM Update'!$B$22,'Latest data'!V$16:V$47)</f>
        <v>0</v>
      </c>
      <c r="U22" s="170"/>
      <c r="V22" s="170">
        <f>SUMIF('Latest data'!$F$16:$F$47,'Latest UIFSM Update'!$B$22,'Latest data'!X$16:X$47)</f>
        <v>0</v>
      </c>
      <c r="W22" s="170"/>
      <c r="X22" s="170">
        <f>SUMIF('Latest data'!$F$16:$F$47,'Latest UIFSM Update'!$B$22,'Latest data'!Z$16:Z$47)</f>
        <v>0</v>
      </c>
      <c r="Y22" s="170"/>
      <c r="Z22" s="170">
        <f>SUMIF('Latest data'!$F$16:$F$47,'Latest UIFSM Update'!$B$22,'Latest data'!AB$16:AB$47)</f>
        <v>0</v>
      </c>
      <c r="AA22" s="170"/>
      <c r="AB22" s="170">
        <f>SUMIF('Latest data'!$F$16:$F$47,'Latest UIFSM Update'!$B$22,'Latest data'!AD$16:AD$47)</f>
        <v>0</v>
      </c>
      <c r="AC22" s="170"/>
      <c r="AD22" s="170">
        <f>SUMIF('Latest data'!$F$16:$F$47,'Latest UIFSM Update'!$B$22,'Latest data'!AF$16:AF$47)</f>
        <v>0</v>
      </c>
      <c r="AE22" s="170"/>
      <c r="AF22" s="170">
        <f>SUMIF('Latest data'!$F$16:$F$47,'Latest UIFSM Update'!$B$22,'Latest data'!AH$16:AH$47)</f>
        <v>0</v>
      </c>
      <c r="AG22" s="170"/>
      <c r="AH22" s="170">
        <f>SUMIF('Latest data'!$F$16:$F$47,'Latest UIFSM Update'!$B$22,'Latest data'!AJ$16:AJ$47)</f>
        <v>0</v>
      </c>
      <c r="AI22" s="170"/>
      <c r="AJ22" s="170">
        <f>SUMIF('Latest data'!$F$16:$F$47,'Latest UIFSM Update'!$B$22,'Latest data'!AL$16:AL$47)</f>
        <v>0</v>
      </c>
      <c r="AK22" s="170"/>
      <c r="AL22" s="170">
        <f>SUMIF('Latest data'!$F$16:$F$47,'Latest UIFSM Update'!$B$22,'Latest data'!AN$16:AN$47)</f>
        <v>0</v>
      </c>
      <c r="AM22" s="170"/>
      <c r="AN22" s="170">
        <f>SUMIF('Latest data'!$F$16:$F$47,'Latest UIFSM Update'!$B$22,'Latest data'!AP$16:AP$47)</f>
        <v>0</v>
      </c>
      <c r="AO22" s="170"/>
      <c r="AP22" s="170">
        <f>SUMIF('Latest data'!$F$16:$F$47,'Latest UIFSM Update'!$B$22,'Latest data'!AR$16:AR$47)</f>
        <v>0</v>
      </c>
      <c r="AQ22" s="170"/>
      <c r="AR22" s="179">
        <f>SUMIF('Latest data'!$F$16:$F$47,'Latest UIFSM Update'!$B$22,'Latest data'!AT$16:AT$47)</f>
        <v>0</v>
      </c>
      <c r="AS22" s="179"/>
      <c r="AT22" s="180">
        <f>SUMIF('Latest data'!$F$16:$F$47,'Latest UIFSM Update'!$B$22,'Latest data'!AV$16:AV$47)</f>
        <v>0</v>
      </c>
      <c r="AU22" s="170"/>
      <c r="AV22" s="181"/>
      <c r="AW22" s="182">
        <f>SUMIF('Latest data'!$F$16:$F$47,'Latest UIFSM Update'!$B$22,'Latest data'!AY$16:AY$47)</f>
        <v>0</v>
      </c>
      <c r="AX22" s="182"/>
      <c r="AY22" s="182">
        <f>SUMIF('Latest data'!$F$16:$F$47,'Latest UIFSM Update'!$B$22,'Latest data'!BA$16:BA$47)</f>
        <v>0</v>
      </c>
      <c r="AZ22" s="182"/>
      <c r="BA22" s="182">
        <f>SUMIF('Latest data'!$F$16:$F$47,'Latest UIFSM Update'!$B$22,'Latest data'!BC$16:BC$47)</f>
        <v>0</v>
      </c>
      <c r="BB22" s="182"/>
      <c r="BC22" s="183">
        <f>SUMIF('Latest data'!$F$16:$F$47,'Latest UIFSM Update'!$B$22,'Latest data'!BE$16:BE$47)</f>
        <v>0</v>
      </c>
      <c r="BD22" s="184"/>
    </row>
    <row r="23" spans="1:56" s="140" customFormat="1" x14ac:dyDescent="0.25">
      <c r="A23" s="139"/>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row>
    <row r="24" spans="1:56" s="138" customFormat="1" x14ac:dyDescent="0.25"/>
    <row r="25" spans="1:56" s="136" customFormat="1" x14ac:dyDescent="0.25"/>
    <row r="29" spans="1:56" x14ac:dyDescent="0.25">
      <c r="J29" s="100"/>
    </row>
  </sheetData>
  <sheetProtection password="BFE8" sheet="1" objects="1" scenarios="1"/>
  <mergeCells count="5">
    <mergeCell ref="A20:G20"/>
    <mergeCell ref="H20:P20"/>
    <mergeCell ref="Q20:AU20"/>
    <mergeCell ref="AV20:BC20"/>
    <mergeCell ref="A18:B18"/>
  </mergeCells>
  <pageMargins left="0.25" right="0.25" top="0.75" bottom="0.75" header="0.3" footer="0.3"/>
  <pageSetup paperSize="8"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9"/>
  <sheetViews>
    <sheetView topLeftCell="A22" workbookViewId="0">
      <selection activeCell="G39" sqref="G39"/>
    </sheetView>
  </sheetViews>
  <sheetFormatPr defaultRowHeight="15" x14ac:dyDescent="0.25"/>
  <cols>
    <col min="7" max="7" width="36.85546875" bestFit="1" customWidth="1"/>
    <col min="9" max="9" width="19.28515625" bestFit="1" customWidth="1"/>
    <col min="10" max="10" width="10.42578125" bestFit="1" customWidth="1"/>
    <col min="12" max="12" width="11.28515625" bestFit="1" customWidth="1"/>
    <col min="14" max="14" width="10.42578125" bestFit="1" customWidth="1"/>
    <col min="16" max="16" width="19.7109375" bestFit="1" customWidth="1"/>
    <col min="18" max="18" width="20.5703125" bestFit="1" customWidth="1"/>
    <col min="44" max="44" width="10" bestFit="1" customWidth="1"/>
    <col min="46" max="46" width="10" bestFit="1" customWidth="1"/>
    <col min="48" max="48" width="10" bestFit="1" customWidth="1"/>
    <col min="49" max="50" width="2.5703125" customWidth="1"/>
    <col min="52" max="52" width="2.42578125" customWidth="1"/>
    <col min="54" max="54" width="2.5703125" customWidth="1"/>
    <col min="55" max="55" width="10.140625" bestFit="1" customWidth="1"/>
    <col min="56" max="56" width="2.28515625" customWidth="1"/>
    <col min="57" max="57" width="10.140625" bestFit="1" customWidth="1"/>
  </cols>
  <sheetData>
    <row r="1" spans="1:57" ht="15.75" x14ac:dyDescent="0.25">
      <c r="A1" s="221" t="s">
        <v>126</v>
      </c>
      <c r="B1" s="40"/>
      <c r="C1" s="40"/>
      <c r="D1" s="34"/>
      <c r="E1" s="34"/>
      <c r="F1" s="34"/>
      <c r="G1" s="34"/>
      <c r="H1" s="34"/>
      <c r="I1" s="34"/>
      <c r="J1" s="34"/>
      <c r="K1" s="34"/>
      <c r="L1" s="34"/>
      <c r="M1" s="34"/>
      <c r="N1" s="34"/>
      <c r="O1" s="41"/>
      <c r="P1" s="41"/>
      <c r="Q1" s="34"/>
      <c r="R1" s="41"/>
      <c r="S1" s="34"/>
      <c r="T1" s="42"/>
      <c r="U1" s="34"/>
      <c r="V1" s="42"/>
      <c r="X1" s="43"/>
      <c r="Y1" s="34"/>
      <c r="Z1" s="42"/>
      <c r="AA1" s="34"/>
      <c r="AB1" s="42"/>
      <c r="AD1" s="43"/>
      <c r="AF1" s="42"/>
      <c r="AG1" s="34"/>
      <c r="AH1" s="42"/>
      <c r="AJ1" s="43"/>
      <c r="AK1" s="34"/>
      <c r="AL1" s="42"/>
      <c r="AM1" s="34"/>
      <c r="AN1" s="42"/>
      <c r="AP1" s="43"/>
      <c r="AR1" s="43"/>
      <c r="AS1" s="34" t="s">
        <v>0</v>
      </c>
      <c r="AT1" s="43"/>
      <c r="AU1" s="34" t="s">
        <v>0</v>
      </c>
      <c r="AV1" s="43"/>
    </row>
    <row r="2" spans="1:57" ht="15.75" x14ac:dyDescent="0.25">
      <c r="A2" s="222"/>
      <c r="B2" s="40"/>
      <c r="C2" s="40"/>
      <c r="D2" s="34"/>
      <c r="E2" s="34"/>
      <c r="F2" s="34"/>
      <c r="G2" s="34"/>
      <c r="H2" s="34"/>
      <c r="I2" s="34"/>
    </row>
    <row r="3" spans="1:57" x14ac:dyDescent="0.25">
      <c r="A3" s="223" t="s">
        <v>1</v>
      </c>
      <c r="B3" s="34"/>
      <c r="C3" s="34"/>
      <c r="D3" s="34"/>
      <c r="E3" s="34"/>
      <c r="F3" s="34"/>
      <c r="G3" s="34"/>
      <c r="H3" s="34"/>
      <c r="I3" s="34"/>
    </row>
    <row r="4" spans="1:57" x14ac:dyDescent="0.25">
      <c r="A4" s="223" t="s">
        <v>2</v>
      </c>
      <c r="B4" s="34"/>
      <c r="C4" s="34"/>
      <c r="D4" s="34"/>
      <c r="E4" s="34"/>
      <c r="F4" s="34"/>
      <c r="G4" s="34"/>
      <c r="H4" s="34"/>
      <c r="I4" s="34"/>
    </row>
    <row r="5" spans="1:57" x14ac:dyDescent="0.25">
      <c r="A5" s="223" t="s">
        <v>3</v>
      </c>
      <c r="B5" s="34"/>
      <c r="C5" s="34"/>
      <c r="D5" s="34"/>
      <c r="E5" s="34"/>
      <c r="F5" s="34"/>
      <c r="G5" s="34"/>
      <c r="H5" s="34"/>
      <c r="I5" s="34"/>
    </row>
    <row r="6" spans="1:57" x14ac:dyDescent="0.25">
      <c r="A6" s="224" t="s">
        <v>122</v>
      </c>
      <c r="B6" s="44"/>
      <c r="C6" s="44"/>
      <c r="D6" s="44"/>
      <c r="E6" s="44"/>
      <c r="F6" s="44"/>
      <c r="G6" s="44"/>
      <c r="H6" s="44"/>
      <c r="I6" s="44"/>
    </row>
    <row r="7" spans="1:57" x14ac:dyDescent="0.25">
      <c r="A7" s="224" t="s">
        <v>127</v>
      </c>
      <c r="B7" s="44"/>
      <c r="C7" s="44"/>
      <c r="D7" s="44"/>
      <c r="E7" s="44"/>
      <c r="F7" s="44"/>
      <c r="G7" s="44"/>
      <c r="H7" s="44"/>
      <c r="I7" s="44"/>
    </row>
    <row r="8" spans="1:57" x14ac:dyDescent="0.25">
      <c r="A8" s="224" t="s">
        <v>4</v>
      </c>
      <c r="B8" s="44"/>
      <c r="C8" s="44"/>
      <c r="D8" s="44"/>
      <c r="E8" s="44"/>
      <c r="F8" s="44"/>
      <c r="G8" s="44"/>
      <c r="H8" s="44"/>
      <c r="I8" s="44"/>
    </row>
    <row r="9" spans="1:57" x14ac:dyDescent="0.25">
      <c r="A9" s="224" t="s">
        <v>128</v>
      </c>
      <c r="B9" s="44"/>
      <c r="C9" s="44"/>
      <c r="D9" s="44"/>
      <c r="E9" s="44"/>
      <c r="F9" s="44"/>
      <c r="G9" s="44"/>
      <c r="H9" s="44"/>
      <c r="I9" s="44"/>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row>
    <row r="10" spans="1:57" x14ac:dyDescent="0.25">
      <c r="A10" s="224" t="s">
        <v>129</v>
      </c>
      <c r="B10" s="44"/>
      <c r="C10" s="44"/>
      <c r="D10" s="44"/>
      <c r="E10" s="44"/>
      <c r="F10" s="44"/>
      <c r="G10" s="44"/>
      <c r="H10" s="44"/>
      <c r="I10" s="44"/>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row>
    <row r="11" spans="1:57" x14ac:dyDescent="0.25">
      <c r="A11" s="224" t="s">
        <v>130</v>
      </c>
      <c r="B11" s="44"/>
      <c r="C11" s="44"/>
      <c r="D11" s="44"/>
      <c r="E11" s="44"/>
      <c r="F11" s="44"/>
      <c r="G11" s="44"/>
      <c r="H11" s="44"/>
      <c r="I11" s="44"/>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row>
    <row r="12" spans="1:57" x14ac:dyDescent="0.25">
      <c r="A12" s="35"/>
      <c r="B12" s="44"/>
      <c r="C12" s="44"/>
      <c r="D12" s="44"/>
      <c r="E12" s="44"/>
      <c r="F12" s="44"/>
      <c r="G12" s="44"/>
      <c r="H12" s="44"/>
      <c r="I12" s="44"/>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row>
    <row r="13" spans="1:57" x14ac:dyDescent="0.25">
      <c r="A13" s="35"/>
      <c r="B13" s="44"/>
      <c r="C13" s="44"/>
      <c r="D13" s="44"/>
      <c r="E13" s="44"/>
      <c r="F13" s="44"/>
      <c r="G13" s="44"/>
      <c r="H13" s="44"/>
      <c r="I13" s="44"/>
      <c r="J13" s="45"/>
      <c r="K13" s="45"/>
      <c r="L13" s="45"/>
      <c r="M13" s="45"/>
      <c r="N13" s="45"/>
      <c r="O13" s="45"/>
      <c r="P13" s="45"/>
      <c r="Q13" s="45"/>
      <c r="R13" s="45"/>
      <c r="S13" s="258" t="s">
        <v>176</v>
      </c>
      <c r="T13" s="259"/>
      <c r="U13" s="259"/>
      <c r="V13" s="259"/>
      <c r="W13" s="259"/>
      <c r="X13" s="259"/>
      <c r="Y13" s="259"/>
      <c r="Z13" s="259"/>
      <c r="AA13" s="259"/>
      <c r="AB13" s="259"/>
      <c r="AC13" s="259"/>
      <c r="AD13" s="259"/>
      <c r="AE13" s="260"/>
      <c r="AF13" s="258" t="s">
        <v>177</v>
      </c>
      <c r="AG13" s="259"/>
      <c r="AH13" s="259"/>
      <c r="AI13" s="259"/>
      <c r="AJ13" s="259"/>
      <c r="AK13" s="259"/>
      <c r="AL13" s="259"/>
      <c r="AM13" s="259"/>
      <c r="AN13" s="259"/>
      <c r="AO13" s="259"/>
      <c r="AP13" s="259"/>
      <c r="AQ13" s="260"/>
      <c r="AR13" s="258" t="s">
        <v>178</v>
      </c>
      <c r="AS13" s="259"/>
      <c r="AT13" s="259"/>
      <c r="AU13" s="259"/>
      <c r="AV13" s="260"/>
    </row>
    <row r="14" spans="1:57" ht="31.5" customHeight="1" x14ac:dyDescent="0.25">
      <c r="A14" s="254" t="s">
        <v>5</v>
      </c>
      <c r="B14" s="254"/>
      <c r="C14" s="254"/>
      <c r="D14" s="254"/>
      <c r="E14" s="254"/>
      <c r="F14" s="254"/>
      <c r="G14" s="254"/>
      <c r="H14" s="254"/>
      <c r="I14" s="254"/>
      <c r="J14" s="254" t="s">
        <v>6</v>
      </c>
      <c r="K14" s="254"/>
      <c r="L14" s="254"/>
      <c r="M14" s="254"/>
      <c r="N14" s="254"/>
      <c r="O14" s="254"/>
      <c r="P14" s="254"/>
      <c r="Q14" s="254"/>
      <c r="R14" s="254"/>
      <c r="S14" s="254" t="s">
        <v>7</v>
      </c>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4"/>
      <c r="AS14" s="254"/>
      <c r="AT14" s="254"/>
      <c r="AU14" s="254"/>
      <c r="AV14" s="254"/>
      <c r="AX14" s="255" t="s">
        <v>45</v>
      </c>
      <c r="AY14" s="256"/>
      <c r="AZ14" s="256"/>
      <c r="BA14" s="256"/>
      <c r="BB14" s="256"/>
      <c r="BC14" s="256"/>
      <c r="BD14" s="256"/>
      <c r="BE14" s="257"/>
    </row>
    <row r="15" spans="1:57" ht="123.75" x14ac:dyDescent="0.25">
      <c r="A15" s="64" t="s">
        <v>54</v>
      </c>
      <c r="B15" s="65" t="s">
        <v>55</v>
      </c>
      <c r="D15" s="65" t="s">
        <v>56</v>
      </c>
      <c r="E15" s="66" t="s">
        <v>57</v>
      </c>
      <c r="F15" s="65" t="s">
        <v>58</v>
      </c>
      <c r="G15" s="66" t="s">
        <v>59</v>
      </c>
      <c r="H15" s="66" t="s">
        <v>87</v>
      </c>
      <c r="I15" s="67" t="s">
        <v>60</v>
      </c>
      <c r="J15" s="225" t="s">
        <v>135</v>
      </c>
      <c r="K15" s="58"/>
      <c r="L15" s="59" t="s">
        <v>136</v>
      </c>
      <c r="M15" s="60"/>
      <c r="N15" s="59" t="s">
        <v>137</v>
      </c>
      <c r="O15" s="226"/>
      <c r="P15" s="59" t="s">
        <v>138</v>
      </c>
      <c r="Q15" s="58"/>
      <c r="R15" s="59" t="s">
        <v>139</v>
      </c>
      <c r="S15" s="46"/>
      <c r="T15" s="36" t="s">
        <v>140</v>
      </c>
      <c r="U15" s="37"/>
      <c r="V15" s="36" t="s">
        <v>141</v>
      </c>
      <c r="W15" s="38"/>
      <c r="X15" s="39" t="s">
        <v>142</v>
      </c>
      <c r="Y15" s="37"/>
      <c r="Z15" s="36" t="s">
        <v>143</v>
      </c>
      <c r="AA15" s="37"/>
      <c r="AB15" s="36" t="s">
        <v>144</v>
      </c>
      <c r="AC15" s="38"/>
      <c r="AD15" s="39" t="s">
        <v>145</v>
      </c>
      <c r="AE15" s="38"/>
      <c r="AF15" s="225" t="s">
        <v>146</v>
      </c>
      <c r="AG15" s="58"/>
      <c r="AH15" s="59" t="s">
        <v>147</v>
      </c>
      <c r="AI15" s="11"/>
      <c r="AJ15" s="61" t="s">
        <v>148</v>
      </c>
      <c r="AK15" s="11"/>
      <c r="AL15" s="59" t="s">
        <v>149</v>
      </c>
      <c r="AM15" s="58"/>
      <c r="AN15" s="59" t="s">
        <v>150</v>
      </c>
      <c r="AO15" s="11"/>
      <c r="AP15" s="61" t="s">
        <v>151</v>
      </c>
      <c r="AQ15" s="228"/>
      <c r="AR15" s="59" t="s">
        <v>152</v>
      </c>
      <c r="AS15" s="11"/>
      <c r="AT15" s="59" t="s">
        <v>153</v>
      </c>
      <c r="AU15" s="62"/>
      <c r="AV15" s="63" t="s">
        <v>154</v>
      </c>
      <c r="AX15" s="3"/>
      <c r="AY15" s="1" t="s">
        <v>155</v>
      </c>
      <c r="AZ15" s="1"/>
      <c r="BA15" s="1" t="s">
        <v>156</v>
      </c>
      <c r="BB15" s="1"/>
      <c r="BC15" s="1" t="s">
        <v>157</v>
      </c>
      <c r="BD15" s="2"/>
      <c r="BE15" s="4" t="s">
        <v>158</v>
      </c>
    </row>
    <row r="16" spans="1:57" x14ac:dyDescent="0.25">
      <c r="A16" s="84">
        <v>122407</v>
      </c>
      <c r="B16" s="85">
        <v>8922045</v>
      </c>
      <c r="C16" s="85" t="s">
        <v>182</v>
      </c>
      <c r="D16" s="85">
        <v>892</v>
      </c>
      <c r="E16" s="85" t="s">
        <v>8</v>
      </c>
      <c r="F16" s="85">
        <v>2045</v>
      </c>
      <c r="G16" s="85" t="s">
        <v>9</v>
      </c>
      <c r="H16" s="85" t="s">
        <v>131</v>
      </c>
      <c r="I16" s="85" t="s">
        <v>132</v>
      </c>
      <c r="J16" s="47">
        <v>10834</v>
      </c>
      <c r="K16" s="48"/>
      <c r="L16" s="49">
        <v>22068.499999999996</v>
      </c>
      <c r="M16" s="44"/>
      <c r="N16" s="49">
        <v>11234.499999999996</v>
      </c>
      <c r="O16" s="50"/>
      <c r="P16" s="51">
        <v>12874</v>
      </c>
      <c r="Q16" s="48"/>
      <c r="R16" s="52">
        <v>24109</v>
      </c>
      <c r="S16" s="53"/>
      <c r="T16" s="90">
        <v>24</v>
      </c>
      <c r="U16" s="87"/>
      <c r="V16" s="90">
        <v>3</v>
      </c>
      <c r="W16" s="12"/>
      <c r="X16" s="91">
        <v>21</v>
      </c>
      <c r="Y16" s="87"/>
      <c r="Z16" s="90">
        <v>45</v>
      </c>
      <c r="AA16" s="87"/>
      <c r="AB16" s="90">
        <v>17</v>
      </c>
      <c r="AC16" s="12"/>
      <c r="AD16" s="91">
        <v>28</v>
      </c>
      <c r="AE16" s="227"/>
      <c r="AF16" s="229">
        <v>24</v>
      </c>
      <c r="AG16" s="87"/>
      <c r="AH16" s="90">
        <v>3</v>
      </c>
      <c r="AI16" s="12"/>
      <c r="AJ16" s="91">
        <v>21</v>
      </c>
      <c r="AK16" s="12"/>
      <c r="AL16" s="90">
        <v>45</v>
      </c>
      <c r="AM16" s="87"/>
      <c r="AN16" s="90">
        <v>14</v>
      </c>
      <c r="AO16" s="12"/>
      <c r="AP16" s="91">
        <v>31</v>
      </c>
      <c r="AQ16" s="230"/>
      <c r="AR16" s="92">
        <v>21</v>
      </c>
      <c r="AS16" s="87"/>
      <c r="AT16" s="92">
        <v>29.5</v>
      </c>
      <c r="AU16" s="87"/>
      <c r="AV16" s="93">
        <v>50.5</v>
      </c>
      <c r="AX16" s="7"/>
      <c r="AY16" s="8">
        <v>2039</v>
      </c>
      <c r="AZ16" s="8"/>
      <c r="BA16" s="8">
        <v>9195</v>
      </c>
      <c r="BB16" s="8"/>
      <c r="BC16" s="8">
        <v>12874</v>
      </c>
      <c r="BD16" s="8"/>
      <c r="BE16" s="9">
        <f>ROUND(SUM(AY16:BD16),0)</f>
        <v>24108</v>
      </c>
    </row>
    <row r="17" spans="1:57" x14ac:dyDescent="0.25">
      <c r="A17" s="84">
        <v>122413</v>
      </c>
      <c r="B17" s="85">
        <v>8922056</v>
      </c>
      <c r="C17" s="85" t="s">
        <v>183</v>
      </c>
      <c r="D17" s="85">
        <v>892</v>
      </c>
      <c r="E17" s="85" t="s">
        <v>8</v>
      </c>
      <c r="F17" s="85">
        <v>2056</v>
      </c>
      <c r="G17" s="85" t="s">
        <v>11</v>
      </c>
      <c r="H17" s="85" t="s">
        <v>131</v>
      </c>
      <c r="I17" s="85" t="s">
        <v>132</v>
      </c>
      <c r="J17" s="47">
        <v>26129</v>
      </c>
      <c r="K17" s="48"/>
      <c r="L17" s="49">
        <v>40859.499999999993</v>
      </c>
      <c r="M17" s="44"/>
      <c r="N17" s="49">
        <v>14730.499999999993</v>
      </c>
      <c r="O17" s="50"/>
      <c r="P17" s="51">
        <v>23835</v>
      </c>
      <c r="Q17" s="48"/>
      <c r="R17" s="52">
        <v>38566</v>
      </c>
      <c r="S17" s="53"/>
      <c r="T17" s="90">
        <v>38</v>
      </c>
      <c r="U17" s="87"/>
      <c r="V17" s="90">
        <v>7</v>
      </c>
      <c r="W17" s="12"/>
      <c r="X17" s="91">
        <v>31</v>
      </c>
      <c r="Y17" s="87"/>
      <c r="Z17" s="90">
        <v>80</v>
      </c>
      <c r="AA17" s="87"/>
      <c r="AB17" s="90">
        <v>25</v>
      </c>
      <c r="AC17" s="12"/>
      <c r="AD17" s="91">
        <v>55</v>
      </c>
      <c r="AE17" s="227"/>
      <c r="AF17" s="229">
        <v>43</v>
      </c>
      <c r="AG17" s="87"/>
      <c r="AH17" s="90">
        <v>6</v>
      </c>
      <c r="AI17" s="12"/>
      <c r="AJ17" s="91">
        <v>37</v>
      </c>
      <c r="AK17" s="12"/>
      <c r="AL17" s="90">
        <v>86</v>
      </c>
      <c r="AM17" s="87"/>
      <c r="AN17" s="90">
        <v>28</v>
      </c>
      <c r="AO17" s="12"/>
      <c r="AP17" s="91">
        <v>58</v>
      </c>
      <c r="AQ17" s="230"/>
      <c r="AR17" s="92">
        <v>37</v>
      </c>
      <c r="AS17" s="87"/>
      <c r="AT17" s="92">
        <v>56.5</v>
      </c>
      <c r="AU17" s="87"/>
      <c r="AV17" s="93">
        <v>93.5</v>
      </c>
      <c r="AY17" s="8">
        <v>-2294</v>
      </c>
      <c r="AZ17" s="8"/>
      <c r="BA17" s="8">
        <v>17025</v>
      </c>
      <c r="BB17" s="8"/>
      <c r="BC17" s="8">
        <v>23835</v>
      </c>
      <c r="BD17" s="8"/>
      <c r="BE17" s="9">
        <f t="shared" ref="BE17:BE47" si="0">SUM(AY17:BD17)</f>
        <v>38566</v>
      </c>
    </row>
    <row r="18" spans="1:57" x14ac:dyDescent="0.25">
      <c r="A18" s="84">
        <v>122414</v>
      </c>
      <c r="B18" s="85">
        <v>8922057</v>
      </c>
      <c r="C18" s="85" t="s">
        <v>184</v>
      </c>
      <c r="D18" s="85">
        <v>892</v>
      </c>
      <c r="E18" s="85" t="s">
        <v>8</v>
      </c>
      <c r="F18" s="85">
        <v>2057</v>
      </c>
      <c r="G18" s="85" t="s">
        <v>12</v>
      </c>
      <c r="H18" s="85" t="s">
        <v>131</v>
      </c>
      <c r="I18" s="85" t="s">
        <v>132</v>
      </c>
      <c r="J18" s="47">
        <v>19757</v>
      </c>
      <c r="K18" s="48"/>
      <c r="L18" s="49">
        <v>31682.499999999996</v>
      </c>
      <c r="M18" s="44"/>
      <c r="N18" s="49">
        <v>11925.499999999996</v>
      </c>
      <c r="O18" s="50"/>
      <c r="P18" s="51">
        <v>18482</v>
      </c>
      <c r="Q18" s="48"/>
      <c r="R18" s="52">
        <v>30408</v>
      </c>
      <c r="S18" s="53"/>
      <c r="T18" s="90">
        <v>26</v>
      </c>
      <c r="U18" s="87"/>
      <c r="V18" s="90">
        <v>4</v>
      </c>
      <c r="W18" s="12"/>
      <c r="X18" s="91">
        <v>22</v>
      </c>
      <c r="Y18" s="87"/>
      <c r="Z18" s="90">
        <v>54</v>
      </c>
      <c r="AA18" s="87"/>
      <c r="AB18" s="90">
        <v>4</v>
      </c>
      <c r="AC18" s="12"/>
      <c r="AD18" s="91">
        <v>50</v>
      </c>
      <c r="AE18" s="227"/>
      <c r="AF18" s="229">
        <v>26</v>
      </c>
      <c r="AG18" s="87"/>
      <c r="AH18" s="90">
        <v>4</v>
      </c>
      <c r="AI18" s="12"/>
      <c r="AJ18" s="91">
        <v>22</v>
      </c>
      <c r="AK18" s="12"/>
      <c r="AL18" s="90">
        <v>55</v>
      </c>
      <c r="AM18" s="87"/>
      <c r="AN18" s="90">
        <v>4</v>
      </c>
      <c r="AO18" s="12"/>
      <c r="AP18" s="91">
        <v>51</v>
      </c>
      <c r="AQ18" s="230"/>
      <c r="AR18" s="92">
        <v>22</v>
      </c>
      <c r="AS18" s="87"/>
      <c r="AT18" s="92">
        <v>50.5</v>
      </c>
      <c r="AU18" s="87"/>
      <c r="AV18" s="93">
        <v>72.5</v>
      </c>
      <c r="AY18" s="8">
        <v>-1276</v>
      </c>
      <c r="AZ18" s="8"/>
      <c r="BA18" s="8">
        <v>13201</v>
      </c>
      <c r="BB18" s="8"/>
      <c r="BC18" s="8">
        <v>18482</v>
      </c>
      <c r="BD18" s="8"/>
      <c r="BE18" s="9">
        <f t="shared" si="0"/>
        <v>30407</v>
      </c>
    </row>
    <row r="19" spans="1:57" x14ac:dyDescent="0.25">
      <c r="A19" s="84">
        <v>122416</v>
      </c>
      <c r="B19" s="85">
        <v>8922061</v>
      </c>
      <c r="C19" s="85" t="s">
        <v>185</v>
      </c>
      <c r="D19" s="85">
        <v>892</v>
      </c>
      <c r="E19" s="85" t="s">
        <v>8</v>
      </c>
      <c r="F19" s="85">
        <v>2061</v>
      </c>
      <c r="G19" s="85" t="s">
        <v>13</v>
      </c>
      <c r="H19" s="85" t="s">
        <v>131</v>
      </c>
      <c r="I19" s="85" t="s">
        <v>132</v>
      </c>
      <c r="J19" s="47">
        <v>41934</v>
      </c>
      <c r="K19" s="48"/>
      <c r="L19" s="49">
        <v>60087.499999999993</v>
      </c>
      <c r="M19" s="44"/>
      <c r="N19" s="49">
        <v>18153.499999999993</v>
      </c>
      <c r="O19" s="50"/>
      <c r="P19" s="51">
        <v>35052</v>
      </c>
      <c r="Q19" s="48"/>
      <c r="R19" s="52">
        <v>53206</v>
      </c>
      <c r="S19" s="53"/>
      <c r="T19" s="90">
        <v>54</v>
      </c>
      <c r="U19" s="87"/>
      <c r="V19" s="90">
        <v>7</v>
      </c>
      <c r="W19" s="12"/>
      <c r="X19" s="91">
        <v>47</v>
      </c>
      <c r="Y19" s="87"/>
      <c r="Z19" s="90">
        <v>99</v>
      </c>
      <c r="AA19" s="87"/>
      <c r="AB19" s="90">
        <v>13</v>
      </c>
      <c r="AC19" s="12"/>
      <c r="AD19" s="91">
        <v>86</v>
      </c>
      <c r="AE19" s="227"/>
      <c r="AF19" s="229">
        <v>57</v>
      </c>
      <c r="AG19" s="87"/>
      <c r="AH19" s="90">
        <v>10</v>
      </c>
      <c r="AI19" s="12"/>
      <c r="AJ19" s="91">
        <v>47</v>
      </c>
      <c r="AK19" s="12"/>
      <c r="AL19" s="90">
        <v>110</v>
      </c>
      <c r="AM19" s="87"/>
      <c r="AN19" s="90">
        <v>15</v>
      </c>
      <c r="AO19" s="12"/>
      <c r="AP19" s="91">
        <v>95</v>
      </c>
      <c r="AQ19" s="230"/>
      <c r="AR19" s="92">
        <v>47</v>
      </c>
      <c r="AS19" s="87"/>
      <c r="AT19" s="92">
        <v>90.5</v>
      </c>
      <c r="AU19" s="87"/>
      <c r="AV19" s="93">
        <v>137.5</v>
      </c>
      <c r="AY19" s="8">
        <v>-6874</v>
      </c>
      <c r="AZ19" s="8"/>
      <c r="BA19" s="8">
        <v>25036</v>
      </c>
      <c r="BB19" s="8"/>
      <c r="BC19" s="8">
        <v>35052</v>
      </c>
      <c r="BD19" s="8"/>
      <c r="BE19" s="9">
        <f t="shared" si="0"/>
        <v>53214</v>
      </c>
    </row>
    <row r="20" spans="1:57" x14ac:dyDescent="0.25">
      <c r="A20" s="84">
        <v>122426</v>
      </c>
      <c r="B20" s="85">
        <v>8922079</v>
      </c>
      <c r="C20" s="85" t="s">
        <v>186</v>
      </c>
      <c r="D20" s="85">
        <v>892</v>
      </c>
      <c r="E20" s="85" t="s">
        <v>8</v>
      </c>
      <c r="F20" s="85">
        <v>2079</v>
      </c>
      <c r="G20" s="85" t="s">
        <v>14</v>
      </c>
      <c r="H20" s="85" t="s">
        <v>131</v>
      </c>
      <c r="I20" s="85" t="s">
        <v>132</v>
      </c>
      <c r="J20" s="47">
        <v>13893</v>
      </c>
      <c r="K20" s="48"/>
      <c r="L20" s="49">
        <v>16605.999999999996</v>
      </c>
      <c r="M20" s="44"/>
      <c r="N20" s="49">
        <v>2712.9999999999964</v>
      </c>
      <c r="O20" s="50"/>
      <c r="P20" s="51">
        <v>9687</v>
      </c>
      <c r="Q20" s="48"/>
      <c r="R20" s="52">
        <v>12400</v>
      </c>
      <c r="S20" s="53"/>
      <c r="T20" s="90">
        <v>21</v>
      </c>
      <c r="U20" s="87"/>
      <c r="V20" s="90">
        <v>13</v>
      </c>
      <c r="W20" s="12"/>
      <c r="X20" s="91">
        <v>8</v>
      </c>
      <c r="Y20" s="87"/>
      <c r="Z20" s="90">
        <v>43</v>
      </c>
      <c r="AA20" s="87"/>
      <c r="AB20" s="90">
        <v>15</v>
      </c>
      <c r="AC20" s="12"/>
      <c r="AD20" s="91">
        <v>28</v>
      </c>
      <c r="AE20" s="227"/>
      <c r="AF20" s="229">
        <v>20</v>
      </c>
      <c r="AG20" s="87"/>
      <c r="AH20" s="90">
        <v>12</v>
      </c>
      <c r="AI20" s="12"/>
      <c r="AJ20" s="91">
        <v>8</v>
      </c>
      <c r="AK20" s="12"/>
      <c r="AL20" s="90">
        <v>47</v>
      </c>
      <c r="AM20" s="87"/>
      <c r="AN20" s="90">
        <v>15</v>
      </c>
      <c r="AO20" s="12"/>
      <c r="AP20" s="91">
        <v>32</v>
      </c>
      <c r="AQ20" s="230"/>
      <c r="AR20" s="92">
        <v>8</v>
      </c>
      <c r="AS20" s="87"/>
      <c r="AT20" s="92">
        <v>30</v>
      </c>
      <c r="AU20" s="87"/>
      <c r="AV20" s="93">
        <v>38</v>
      </c>
      <c r="AY20" s="8">
        <v>-4206</v>
      </c>
      <c r="AZ20" s="8"/>
      <c r="BA20" s="8">
        <v>6919</v>
      </c>
      <c r="BB20" s="8"/>
      <c r="BC20" s="8">
        <v>9687</v>
      </c>
      <c r="BD20" s="8"/>
      <c r="BE20" s="9">
        <f t="shared" si="0"/>
        <v>12400</v>
      </c>
    </row>
    <row r="21" spans="1:57" x14ac:dyDescent="0.25">
      <c r="A21" s="84">
        <v>122427</v>
      </c>
      <c r="B21" s="85">
        <v>8922080</v>
      </c>
      <c r="C21" s="85" t="s">
        <v>187</v>
      </c>
      <c r="D21" s="85">
        <v>892</v>
      </c>
      <c r="E21" s="85" t="s">
        <v>8</v>
      </c>
      <c r="F21" s="85">
        <v>2080</v>
      </c>
      <c r="G21" s="85" t="s">
        <v>15</v>
      </c>
      <c r="H21" s="85" t="s">
        <v>131</v>
      </c>
      <c r="I21" s="85" t="s">
        <v>132</v>
      </c>
      <c r="J21" s="47">
        <v>42572</v>
      </c>
      <c r="K21" s="48"/>
      <c r="L21" s="49">
        <v>64894.499999999993</v>
      </c>
      <c r="M21" s="44"/>
      <c r="N21" s="49">
        <v>22322.499999999993</v>
      </c>
      <c r="O21" s="50"/>
      <c r="P21" s="51">
        <v>37856</v>
      </c>
      <c r="Q21" s="48"/>
      <c r="R21" s="52">
        <v>60179</v>
      </c>
      <c r="S21" s="53"/>
      <c r="T21" s="90">
        <v>57</v>
      </c>
      <c r="U21" s="87"/>
      <c r="V21" s="90">
        <v>3</v>
      </c>
      <c r="W21" s="12"/>
      <c r="X21" s="91">
        <v>54</v>
      </c>
      <c r="Y21" s="87"/>
      <c r="Z21" s="90">
        <v>101</v>
      </c>
      <c r="AA21" s="87"/>
      <c r="AB21" s="90">
        <v>3</v>
      </c>
      <c r="AC21" s="12"/>
      <c r="AD21" s="91">
        <v>98</v>
      </c>
      <c r="AE21" s="227"/>
      <c r="AF21" s="229">
        <v>53</v>
      </c>
      <c r="AG21" s="87"/>
      <c r="AH21" s="90">
        <v>1</v>
      </c>
      <c r="AI21" s="12"/>
      <c r="AJ21" s="91">
        <v>52</v>
      </c>
      <c r="AK21" s="12"/>
      <c r="AL21" s="90">
        <v>96</v>
      </c>
      <c r="AM21" s="87"/>
      <c r="AN21" s="90">
        <v>3</v>
      </c>
      <c r="AO21" s="12"/>
      <c r="AP21" s="91">
        <v>93</v>
      </c>
      <c r="AQ21" s="230"/>
      <c r="AR21" s="92">
        <v>53</v>
      </c>
      <c r="AS21" s="87"/>
      <c r="AT21" s="92">
        <v>95.5</v>
      </c>
      <c r="AU21" s="87"/>
      <c r="AV21" s="93">
        <v>148.5</v>
      </c>
      <c r="AY21" s="8">
        <v>-4717</v>
      </c>
      <c r="AZ21" s="8"/>
      <c r="BA21" s="8">
        <v>27039</v>
      </c>
      <c r="BB21" s="8"/>
      <c r="BC21" s="8">
        <v>37856</v>
      </c>
      <c r="BD21" s="8"/>
      <c r="BE21" s="9">
        <f t="shared" si="0"/>
        <v>60178</v>
      </c>
    </row>
    <row r="22" spans="1:57" x14ac:dyDescent="0.25">
      <c r="A22" s="84">
        <v>122442</v>
      </c>
      <c r="B22" s="85">
        <v>8922095</v>
      </c>
      <c r="C22" s="85" t="s">
        <v>188</v>
      </c>
      <c r="D22" s="85">
        <v>892</v>
      </c>
      <c r="E22" s="85" t="s">
        <v>8</v>
      </c>
      <c r="F22" s="85">
        <v>2095</v>
      </c>
      <c r="G22" s="85" t="s">
        <v>17</v>
      </c>
      <c r="H22" s="85" t="s">
        <v>131</v>
      </c>
      <c r="I22" s="85" t="s">
        <v>132</v>
      </c>
      <c r="J22" s="47">
        <v>43336</v>
      </c>
      <c r="K22" s="48"/>
      <c r="L22" s="49">
        <v>70793.999999999985</v>
      </c>
      <c r="M22" s="44"/>
      <c r="N22" s="49">
        <v>27457.999999999985</v>
      </c>
      <c r="O22" s="50"/>
      <c r="P22" s="51">
        <v>41297</v>
      </c>
      <c r="Q22" s="48"/>
      <c r="R22" s="52">
        <v>68755</v>
      </c>
      <c r="S22" s="53"/>
      <c r="T22" s="90">
        <v>80</v>
      </c>
      <c r="U22" s="87"/>
      <c r="V22" s="90">
        <v>34</v>
      </c>
      <c r="W22" s="12"/>
      <c r="X22" s="91">
        <v>46</v>
      </c>
      <c r="Y22" s="87"/>
      <c r="Z22" s="90">
        <v>156</v>
      </c>
      <c r="AA22" s="87"/>
      <c r="AB22" s="90">
        <v>43</v>
      </c>
      <c r="AC22" s="12"/>
      <c r="AD22" s="91">
        <v>113</v>
      </c>
      <c r="AE22" s="227"/>
      <c r="AF22" s="229">
        <v>76</v>
      </c>
      <c r="AG22" s="87"/>
      <c r="AH22" s="90">
        <v>32</v>
      </c>
      <c r="AI22" s="12"/>
      <c r="AJ22" s="91">
        <v>44</v>
      </c>
      <c r="AK22" s="12"/>
      <c r="AL22" s="90">
        <v>162</v>
      </c>
      <c r="AM22" s="87"/>
      <c r="AN22" s="90">
        <v>41</v>
      </c>
      <c r="AO22" s="12"/>
      <c r="AP22" s="91">
        <v>121</v>
      </c>
      <c r="AQ22" s="230"/>
      <c r="AR22" s="92">
        <v>45</v>
      </c>
      <c r="AS22" s="87"/>
      <c r="AT22" s="92">
        <v>117</v>
      </c>
      <c r="AU22" s="87"/>
      <c r="AV22" s="93">
        <v>162</v>
      </c>
      <c r="AY22" s="8">
        <v>-2040</v>
      </c>
      <c r="AZ22" s="8"/>
      <c r="BA22" s="8">
        <v>29498</v>
      </c>
      <c r="BB22" s="8"/>
      <c r="BC22" s="8">
        <v>41297</v>
      </c>
      <c r="BD22" s="8"/>
      <c r="BE22" s="9">
        <f t="shared" si="0"/>
        <v>68755</v>
      </c>
    </row>
    <row r="23" spans="1:57" x14ac:dyDescent="0.25">
      <c r="A23" s="84">
        <v>122456</v>
      </c>
      <c r="B23" s="85">
        <v>8922117</v>
      </c>
      <c r="C23" s="85" t="s">
        <v>189</v>
      </c>
      <c r="D23" s="85">
        <v>892</v>
      </c>
      <c r="E23" s="85" t="s">
        <v>8</v>
      </c>
      <c r="F23" s="85">
        <v>2117</v>
      </c>
      <c r="G23" s="85" t="s">
        <v>19</v>
      </c>
      <c r="H23" s="85" t="s">
        <v>131</v>
      </c>
      <c r="I23" s="85" t="s">
        <v>132</v>
      </c>
      <c r="J23" s="47">
        <v>31228</v>
      </c>
      <c r="K23" s="48"/>
      <c r="L23" s="49">
        <v>57683.999999999993</v>
      </c>
      <c r="M23" s="44"/>
      <c r="N23" s="49">
        <v>26455.999999999993</v>
      </c>
      <c r="O23" s="50"/>
      <c r="P23" s="51">
        <v>33649</v>
      </c>
      <c r="Q23" s="48"/>
      <c r="R23" s="52">
        <v>60105</v>
      </c>
      <c r="S23" s="53"/>
      <c r="T23" s="90">
        <v>51</v>
      </c>
      <c r="U23" s="87"/>
      <c r="V23" s="90">
        <v>10</v>
      </c>
      <c r="W23" s="12"/>
      <c r="X23" s="91">
        <v>41</v>
      </c>
      <c r="Y23" s="87"/>
      <c r="Z23" s="90">
        <v>113</v>
      </c>
      <c r="AA23" s="87"/>
      <c r="AB23" s="90">
        <v>27</v>
      </c>
      <c r="AC23" s="12"/>
      <c r="AD23" s="91">
        <v>86</v>
      </c>
      <c r="AE23" s="227"/>
      <c r="AF23" s="229">
        <v>55</v>
      </c>
      <c r="AG23" s="87"/>
      <c r="AH23" s="90">
        <v>11</v>
      </c>
      <c r="AI23" s="12"/>
      <c r="AJ23" s="91">
        <v>44</v>
      </c>
      <c r="AK23" s="12"/>
      <c r="AL23" s="90">
        <v>110</v>
      </c>
      <c r="AM23" s="87"/>
      <c r="AN23" s="90">
        <v>20</v>
      </c>
      <c r="AO23" s="12"/>
      <c r="AP23" s="91">
        <v>90</v>
      </c>
      <c r="AQ23" s="230"/>
      <c r="AR23" s="92">
        <v>44</v>
      </c>
      <c r="AS23" s="87"/>
      <c r="AT23" s="92">
        <v>88</v>
      </c>
      <c r="AU23" s="87"/>
      <c r="AV23" s="93">
        <v>132</v>
      </c>
      <c r="AY23" s="8">
        <v>2421</v>
      </c>
      <c r="AZ23" s="8"/>
      <c r="BA23" s="8">
        <v>24035</v>
      </c>
      <c r="BB23" s="8"/>
      <c r="BC23" s="8">
        <v>33649</v>
      </c>
      <c r="BD23" s="8"/>
      <c r="BE23" s="9">
        <f t="shared" si="0"/>
        <v>60105</v>
      </c>
    </row>
    <row r="24" spans="1:57" x14ac:dyDescent="0.25">
      <c r="A24" s="84">
        <v>122465</v>
      </c>
      <c r="B24" s="85">
        <v>8922128</v>
      </c>
      <c r="C24" s="85" t="s">
        <v>190</v>
      </c>
      <c r="D24" s="85">
        <v>892</v>
      </c>
      <c r="E24" s="85" t="s">
        <v>8</v>
      </c>
      <c r="F24" s="85">
        <v>2128</v>
      </c>
      <c r="G24" s="85" t="s">
        <v>20</v>
      </c>
      <c r="H24" s="85" t="s">
        <v>131</v>
      </c>
      <c r="I24" s="85" t="s">
        <v>132</v>
      </c>
      <c r="J24" s="47">
        <v>16443</v>
      </c>
      <c r="K24" s="48"/>
      <c r="L24" s="49">
        <v>26219.999999999996</v>
      </c>
      <c r="M24" s="44"/>
      <c r="N24" s="49">
        <v>9776.9999999999964</v>
      </c>
      <c r="O24" s="50"/>
      <c r="P24" s="51">
        <v>15295</v>
      </c>
      <c r="Q24" s="48"/>
      <c r="R24" s="52">
        <v>25072</v>
      </c>
      <c r="S24" s="53"/>
      <c r="T24" s="90">
        <v>29</v>
      </c>
      <c r="U24" s="87"/>
      <c r="V24" s="90">
        <v>10</v>
      </c>
      <c r="W24" s="12"/>
      <c r="X24" s="91">
        <v>19</v>
      </c>
      <c r="Y24" s="87"/>
      <c r="Z24" s="90">
        <v>52</v>
      </c>
      <c r="AA24" s="87"/>
      <c r="AB24" s="90">
        <v>12</v>
      </c>
      <c r="AC24" s="12"/>
      <c r="AD24" s="91">
        <v>40</v>
      </c>
      <c r="AE24" s="227"/>
      <c r="AF24" s="229">
        <v>28</v>
      </c>
      <c r="AG24" s="87"/>
      <c r="AH24" s="90">
        <v>9</v>
      </c>
      <c r="AI24" s="12"/>
      <c r="AJ24" s="91">
        <v>19</v>
      </c>
      <c r="AK24" s="12"/>
      <c r="AL24" s="90">
        <v>57</v>
      </c>
      <c r="AM24" s="87"/>
      <c r="AN24" s="90">
        <v>15</v>
      </c>
      <c r="AO24" s="12"/>
      <c r="AP24" s="91">
        <v>42</v>
      </c>
      <c r="AQ24" s="230"/>
      <c r="AR24" s="92">
        <v>19</v>
      </c>
      <c r="AS24" s="87"/>
      <c r="AT24" s="92">
        <v>41</v>
      </c>
      <c r="AU24" s="87"/>
      <c r="AV24" s="93">
        <v>60</v>
      </c>
      <c r="AY24" s="8">
        <v>-1148</v>
      </c>
      <c r="AZ24" s="8"/>
      <c r="BA24" s="8">
        <v>10925</v>
      </c>
      <c r="BB24" s="8"/>
      <c r="BC24" s="8">
        <v>15295</v>
      </c>
      <c r="BD24" s="8"/>
      <c r="BE24" s="9">
        <f t="shared" si="0"/>
        <v>25072</v>
      </c>
    </row>
    <row r="25" spans="1:57" x14ac:dyDescent="0.25">
      <c r="A25" s="84">
        <v>122474</v>
      </c>
      <c r="B25" s="85">
        <v>8922151</v>
      </c>
      <c r="C25" s="85" t="s">
        <v>191</v>
      </c>
      <c r="D25" s="85">
        <v>892</v>
      </c>
      <c r="E25" s="85" t="s">
        <v>8</v>
      </c>
      <c r="F25" s="85">
        <v>2151</v>
      </c>
      <c r="G25" s="85" t="s">
        <v>21</v>
      </c>
      <c r="H25" s="85" t="s">
        <v>131</v>
      </c>
      <c r="I25" s="85" t="s">
        <v>132</v>
      </c>
      <c r="J25" s="47">
        <v>27914</v>
      </c>
      <c r="K25" s="48"/>
      <c r="L25" s="49">
        <v>60087.499999999993</v>
      </c>
      <c r="M25" s="44"/>
      <c r="N25" s="49">
        <v>32173.499999999993</v>
      </c>
      <c r="O25" s="50"/>
      <c r="P25" s="51">
        <v>35052</v>
      </c>
      <c r="Q25" s="48"/>
      <c r="R25" s="52">
        <v>67226</v>
      </c>
      <c r="S25" s="53"/>
      <c r="T25" s="90">
        <v>57</v>
      </c>
      <c r="U25" s="87"/>
      <c r="V25" s="90">
        <v>12</v>
      </c>
      <c r="W25" s="12"/>
      <c r="X25" s="91">
        <v>45</v>
      </c>
      <c r="Y25" s="87"/>
      <c r="Z25" s="90">
        <v>118</v>
      </c>
      <c r="AA25" s="87"/>
      <c r="AB25" s="90">
        <v>19</v>
      </c>
      <c r="AC25" s="12"/>
      <c r="AD25" s="91">
        <v>99</v>
      </c>
      <c r="AE25" s="227"/>
      <c r="AF25" s="229">
        <v>53</v>
      </c>
      <c r="AG25" s="87"/>
      <c r="AH25" s="90">
        <v>13</v>
      </c>
      <c r="AI25" s="12"/>
      <c r="AJ25" s="91">
        <v>40</v>
      </c>
      <c r="AK25" s="12"/>
      <c r="AL25" s="90">
        <v>113</v>
      </c>
      <c r="AM25" s="87"/>
      <c r="AN25" s="90">
        <v>22</v>
      </c>
      <c r="AO25" s="12"/>
      <c r="AP25" s="91">
        <v>91</v>
      </c>
      <c r="AQ25" s="230"/>
      <c r="AR25" s="92">
        <v>42.5</v>
      </c>
      <c r="AS25" s="87"/>
      <c r="AT25" s="92">
        <v>95</v>
      </c>
      <c r="AU25" s="87"/>
      <c r="AV25" s="93">
        <v>137.5</v>
      </c>
      <c r="AY25" s="8">
        <v>7137</v>
      </c>
      <c r="AZ25" s="8"/>
      <c r="BA25" s="8">
        <v>25036</v>
      </c>
      <c r="BB25" s="8"/>
      <c r="BC25" s="8">
        <v>35052</v>
      </c>
      <c r="BD25" s="8"/>
      <c r="BE25" s="9">
        <f t="shared" si="0"/>
        <v>67225</v>
      </c>
    </row>
    <row r="26" spans="1:57" x14ac:dyDescent="0.25">
      <c r="A26" s="84">
        <v>122476</v>
      </c>
      <c r="B26" s="85">
        <v>8922153</v>
      </c>
      <c r="C26" s="85" t="s">
        <v>192</v>
      </c>
      <c r="D26" s="85">
        <v>892</v>
      </c>
      <c r="E26" s="85" t="s">
        <v>8</v>
      </c>
      <c r="F26" s="85">
        <v>2153</v>
      </c>
      <c r="G26" s="85" t="s">
        <v>22</v>
      </c>
      <c r="H26" s="85" t="s">
        <v>131</v>
      </c>
      <c r="I26" s="85" t="s">
        <v>132</v>
      </c>
      <c r="J26" s="47">
        <v>22051</v>
      </c>
      <c r="K26" s="48"/>
      <c r="L26" s="49">
        <v>38674.499999999993</v>
      </c>
      <c r="M26" s="44"/>
      <c r="N26" s="49">
        <v>16623.499999999993</v>
      </c>
      <c r="O26" s="50"/>
      <c r="P26" s="51">
        <v>22561</v>
      </c>
      <c r="Q26" s="48"/>
      <c r="R26" s="52">
        <v>39185</v>
      </c>
      <c r="S26" s="53"/>
      <c r="T26" s="90">
        <v>55</v>
      </c>
      <c r="U26" s="87"/>
      <c r="V26" s="90">
        <v>30</v>
      </c>
      <c r="W26" s="12"/>
      <c r="X26" s="91">
        <v>25</v>
      </c>
      <c r="Y26" s="87"/>
      <c r="Z26" s="90">
        <v>112</v>
      </c>
      <c r="AA26" s="87"/>
      <c r="AB26" s="90">
        <v>55</v>
      </c>
      <c r="AC26" s="12"/>
      <c r="AD26" s="91">
        <v>57</v>
      </c>
      <c r="AE26" s="227"/>
      <c r="AF26" s="229">
        <v>59</v>
      </c>
      <c r="AG26" s="87"/>
      <c r="AH26" s="90">
        <v>31</v>
      </c>
      <c r="AI26" s="12"/>
      <c r="AJ26" s="91">
        <v>28</v>
      </c>
      <c r="AK26" s="12"/>
      <c r="AL26" s="90">
        <v>112</v>
      </c>
      <c r="AM26" s="87"/>
      <c r="AN26" s="90">
        <v>48</v>
      </c>
      <c r="AO26" s="12"/>
      <c r="AP26" s="91">
        <v>64</v>
      </c>
      <c r="AQ26" s="230"/>
      <c r="AR26" s="92">
        <v>28</v>
      </c>
      <c r="AS26" s="87"/>
      <c r="AT26" s="92">
        <v>60.5</v>
      </c>
      <c r="AU26" s="87"/>
      <c r="AV26" s="93">
        <v>88.5</v>
      </c>
      <c r="AY26" s="8">
        <v>509</v>
      </c>
      <c r="AZ26" s="8"/>
      <c r="BA26" s="8">
        <v>16114</v>
      </c>
      <c r="BB26" s="8"/>
      <c r="BC26" s="8">
        <v>22561</v>
      </c>
      <c r="BD26" s="8"/>
      <c r="BE26" s="9">
        <f t="shared" si="0"/>
        <v>39184</v>
      </c>
    </row>
    <row r="27" spans="1:57" x14ac:dyDescent="0.25">
      <c r="A27" s="84">
        <v>122480</v>
      </c>
      <c r="B27" s="85">
        <v>8922157</v>
      </c>
      <c r="C27" s="85" t="s">
        <v>193</v>
      </c>
      <c r="D27" s="85">
        <v>892</v>
      </c>
      <c r="E27" s="85" t="s">
        <v>8</v>
      </c>
      <c r="F27" s="85">
        <v>2157</v>
      </c>
      <c r="G27" s="85" t="s">
        <v>23</v>
      </c>
      <c r="H27" s="85" t="s">
        <v>131</v>
      </c>
      <c r="I27" s="85" t="s">
        <v>132</v>
      </c>
      <c r="J27" s="47">
        <v>27277</v>
      </c>
      <c r="K27" s="48"/>
      <c r="L27" s="49">
        <v>46540.499999999993</v>
      </c>
      <c r="M27" s="44"/>
      <c r="N27" s="49">
        <v>19263.499999999993</v>
      </c>
      <c r="O27" s="50"/>
      <c r="P27" s="51">
        <v>27149</v>
      </c>
      <c r="Q27" s="48"/>
      <c r="R27" s="52">
        <v>46413</v>
      </c>
      <c r="S27" s="53"/>
      <c r="T27" s="90">
        <v>43</v>
      </c>
      <c r="U27" s="87"/>
      <c r="V27" s="90">
        <v>10</v>
      </c>
      <c r="W27" s="12"/>
      <c r="X27" s="91">
        <v>33</v>
      </c>
      <c r="Y27" s="87"/>
      <c r="Z27" s="90">
        <v>88</v>
      </c>
      <c r="AA27" s="87"/>
      <c r="AB27" s="90">
        <v>18</v>
      </c>
      <c r="AC27" s="12"/>
      <c r="AD27" s="91">
        <v>70</v>
      </c>
      <c r="AE27" s="227"/>
      <c r="AF27" s="229">
        <v>42</v>
      </c>
      <c r="AG27" s="87"/>
      <c r="AH27" s="90">
        <v>6</v>
      </c>
      <c r="AI27" s="12"/>
      <c r="AJ27" s="91">
        <v>36</v>
      </c>
      <c r="AK27" s="12"/>
      <c r="AL27" s="90">
        <v>85</v>
      </c>
      <c r="AM27" s="87"/>
      <c r="AN27" s="90">
        <v>14</v>
      </c>
      <c r="AO27" s="12"/>
      <c r="AP27" s="91">
        <v>71</v>
      </c>
      <c r="AQ27" s="230"/>
      <c r="AR27" s="92">
        <v>36</v>
      </c>
      <c r="AS27" s="87"/>
      <c r="AT27" s="92">
        <v>70.5</v>
      </c>
      <c r="AU27" s="87"/>
      <c r="AV27" s="93">
        <v>106.5</v>
      </c>
      <c r="AY27" s="8">
        <v>-128</v>
      </c>
      <c r="AZ27" s="8"/>
      <c r="BA27" s="8">
        <v>19392</v>
      </c>
      <c r="BB27" s="8"/>
      <c r="BC27" s="8">
        <v>27149</v>
      </c>
      <c r="BD27" s="8"/>
      <c r="BE27" s="9">
        <f t="shared" si="0"/>
        <v>46413</v>
      </c>
    </row>
    <row r="28" spans="1:57" x14ac:dyDescent="0.25">
      <c r="A28" s="84">
        <v>122481</v>
      </c>
      <c r="B28" s="85">
        <v>8922158</v>
      </c>
      <c r="C28" s="85" t="s">
        <v>194</v>
      </c>
      <c r="D28" s="85">
        <v>892</v>
      </c>
      <c r="E28" s="85" t="s">
        <v>8</v>
      </c>
      <c r="F28" s="85">
        <v>2158</v>
      </c>
      <c r="G28" s="85" t="s">
        <v>82</v>
      </c>
      <c r="H28" s="85" t="s">
        <v>131</v>
      </c>
      <c r="I28" s="85" t="s">
        <v>132</v>
      </c>
      <c r="J28" s="47">
        <v>18864</v>
      </c>
      <c r="K28" s="48"/>
      <c r="L28" s="49">
        <v>38674.499999999993</v>
      </c>
      <c r="M28" s="44"/>
      <c r="N28" s="49">
        <v>19810.499999999993</v>
      </c>
      <c r="O28" s="50"/>
      <c r="P28" s="51">
        <v>22561</v>
      </c>
      <c r="Q28" s="48"/>
      <c r="R28" s="52">
        <v>42372</v>
      </c>
      <c r="S28" s="53"/>
      <c r="T28" s="90">
        <v>54</v>
      </c>
      <c r="U28" s="87"/>
      <c r="V28" s="90">
        <v>17</v>
      </c>
      <c r="W28" s="12"/>
      <c r="X28" s="91">
        <v>37</v>
      </c>
      <c r="Y28" s="87"/>
      <c r="Z28" s="90">
        <v>87</v>
      </c>
      <c r="AA28" s="87"/>
      <c r="AB28" s="90">
        <v>36</v>
      </c>
      <c r="AC28" s="12"/>
      <c r="AD28" s="91">
        <v>51</v>
      </c>
      <c r="AE28" s="227"/>
      <c r="AF28" s="229">
        <v>56</v>
      </c>
      <c r="AG28" s="87"/>
      <c r="AH28" s="90">
        <v>18</v>
      </c>
      <c r="AI28" s="12"/>
      <c r="AJ28" s="91">
        <v>38</v>
      </c>
      <c r="AK28" s="12"/>
      <c r="AL28" s="90">
        <v>85</v>
      </c>
      <c r="AM28" s="87"/>
      <c r="AN28" s="90">
        <v>35</v>
      </c>
      <c r="AO28" s="12"/>
      <c r="AP28" s="91">
        <v>50</v>
      </c>
      <c r="AQ28" s="230"/>
      <c r="AR28" s="92">
        <v>38</v>
      </c>
      <c r="AS28" s="87"/>
      <c r="AT28" s="92">
        <v>50.5</v>
      </c>
      <c r="AU28" s="87"/>
      <c r="AV28" s="93">
        <v>88.5</v>
      </c>
      <c r="AY28" s="8">
        <v>3696</v>
      </c>
      <c r="AZ28" s="8"/>
      <c r="BA28" s="8">
        <v>16114</v>
      </c>
      <c r="BB28" s="8"/>
      <c r="BC28" s="8">
        <v>22561</v>
      </c>
      <c r="BD28" s="8"/>
      <c r="BE28" s="9">
        <f t="shared" si="0"/>
        <v>42371</v>
      </c>
    </row>
    <row r="29" spans="1:57" x14ac:dyDescent="0.25">
      <c r="A29" s="84">
        <v>122486</v>
      </c>
      <c r="B29" s="85">
        <v>8922163</v>
      </c>
      <c r="C29" s="85" t="s">
        <v>195</v>
      </c>
      <c r="D29" s="85">
        <v>892</v>
      </c>
      <c r="E29" s="85" t="s">
        <v>8</v>
      </c>
      <c r="F29" s="85">
        <v>2163</v>
      </c>
      <c r="G29" s="85" t="s">
        <v>24</v>
      </c>
      <c r="H29" s="85" t="s">
        <v>131</v>
      </c>
      <c r="I29" s="85" t="s">
        <v>132</v>
      </c>
      <c r="J29" s="47">
        <v>35052</v>
      </c>
      <c r="K29" s="48"/>
      <c r="L29" s="49">
        <v>59213.499999999993</v>
      </c>
      <c r="M29" s="44"/>
      <c r="N29" s="49">
        <v>24161.499999999993</v>
      </c>
      <c r="O29" s="50"/>
      <c r="P29" s="51">
        <v>34542</v>
      </c>
      <c r="Q29" s="48"/>
      <c r="R29" s="52">
        <v>58704</v>
      </c>
      <c r="S29" s="53"/>
      <c r="T29" s="90">
        <v>55</v>
      </c>
      <c r="U29" s="87"/>
      <c r="V29" s="90">
        <v>5</v>
      </c>
      <c r="W29" s="12"/>
      <c r="X29" s="91">
        <v>50</v>
      </c>
      <c r="Y29" s="87"/>
      <c r="Z29" s="90">
        <v>101</v>
      </c>
      <c r="AA29" s="87"/>
      <c r="AB29" s="90">
        <v>13</v>
      </c>
      <c r="AC29" s="12"/>
      <c r="AD29" s="91">
        <v>88</v>
      </c>
      <c r="AE29" s="227"/>
      <c r="AF29" s="229">
        <v>49</v>
      </c>
      <c r="AG29" s="87"/>
      <c r="AH29" s="90">
        <v>4</v>
      </c>
      <c r="AI29" s="12"/>
      <c r="AJ29" s="91">
        <v>45</v>
      </c>
      <c r="AK29" s="12"/>
      <c r="AL29" s="90">
        <v>104</v>
      </c>
      <c r="AM29" s="87"/>
      <c r="AN29" s="90">
        <v>16</v>
      </c>
      <c r="AO29" s="12"/>
      <c r="AP29" s="91">
        <v>88</v>
      </c>
      <c r="AQ29" s="230"/>
      <c r="AR29" s="92">
        <v>47.5</v>
      </c>
      <c r="AS29" s="87"/>
      <c r="AT29" s="92">
        <v>88</v>
      </c>
      <c r="AU29" s="87"/>
      <c r="AV29" s="93">
        <v>135.5</v>
      </c>
      <c r="AY29" s="8">
        <v>-511</v>
      </c>
      <c r="AZ29" s="8"/>
      <c r="BA29" s="8">
        <v>24672</v>
      </c>
      <c r="BB29" s="8"/>
      <c r="BC29" s="8">
        <v>34542</v>
      </c>
      <c r="BD29" s="8"/>
      <c r="BE29" s="9">
        <f t="shared" si="0"/>
        <v>58703</v>
      </c>
    </row>
    <row r="30" spans="1:57" x14ac:dyDescent="0.25">
      <c r="A30" s="84">
        <v>122493</v>
      </c>
      <c r="B30" s="85">
        <v>8922170</v>
      </c>
      <c r="C30" s="85" t="s">
        <v>196</v>
      </c>
      <c r="D30" s="85">
        <v>892</v>
      </c>
      <c r="E30" s="85" t="s">
        <v>8</v>
      </c>
      <c r="F30" s="85">
        <v>2170</v>
      </c>
      <c r="G30" s="85" t="s">
        <v>25</v>
      </c>
      <c r="H30" s="85" t="s">
        <v>131</v>
      </c>
      <c r="I30" s="85" t="s">
        <v>132</v>
      </c>
      <c r="J30" s="47">
        <v>36581</v>
      </c>
      <c r="K30" s="48"/>
      <c r="L30" s="49">
        <v>67079.499999999985</v>
      </c>
      <c r="M30" s="44"/>
      <c r="N30" s="49">
        <v>30498.499999999985</v>
      </c>
      <c r="O30" s="50"/>
      <c r="P30" s="51">
        <v>39130</v>
      </c>
      <c r="Q30" s="48"/>
      <c r="R30" s="52">
        <v>69629</v>
      </c>
      <c r="S30" s="53"/>
      <c r="T30" s="90">
        <v>57</v>
      </c>
      <c r="U30" s="87"/>
      <c r="V30" s="90">
        <v>5</v>
      </c>
      <c r="W30" s="12"/>
      <c r="X30" s="91">
        <v>52</v>
      </c>
      <c r="Y30" s="87"/>
      <c r="Z30" s="90">
        <v>117</v>
      </c>
      <c r="AA30" s="87"/>
      <c r="AB30" s="90">
        <v>19</v>
      </c>
      <c r="AC30" s="12"/>
      <c r="AD30" s="91">
        <v>98</v>
      </c>
      <c r="AE30" s="227"/>
      <c r="AF30" s="229">
        <v>59</v>
      </c>
      <c r="AG30" s="87"/>
      <c r="AH30" s="90">
        <v>4</v>
      </c>
      <c r="AI30" s="12"/>
      <c r="AJ30" s="91">
        <v>55</v>
      </c>
      <c r="AK30" s="12"/>
      <c r="AL30" s="90">
        <v>116</v>
      </c>
      <c r="AM30" s="87"/>
      <c r="AN30" s="90">
        <v>17</v>
      </c>
      <c r="AO30" s="12"/>
      <c r="AP30" s="91">
        <v>99</v>
      </c>
      <c r="AQ30" s="230"/>
      <c r="AR30" s="92">
        <v>55</v>
      </c>
      <c r="AS30" s="87"/>
      <c r="AT30" s="92">
        <v>98.5</v>
      </c>
      <c r="AU30" s="87"/>
      <c r="AV30" s="93">
        <v>153.5</v>
      </c>
      <c r="AY30" s="8">
        <v>2549</v>
      </c>
      <c r="AZ30" s="8"/>
      <c r="BA30" s="8">
        <v>27950</v>
      </c>
      <c r="BB30" s="8"/>
      <c r="BC30" s="8">
        <v>39130</v>
      </c>
      <c r="BD30" s="8"/>
      <c r="BE30" s="9">
        <f t="shared" si="0"/>
        <v>69629</v>
      </c>
    </row>
    <row r="31" spans="1:57" x14ac:dyDescent="0.25">
      <c r="A31" s="84">
        <v>122561</v>
      </c>
      <c r="B31" s="85">
        <v>8922360</v>
      </c>
      <c r="C31" s="85" t="s">
        <v>197</v>
      </c>
      <c r="D31" s="85">
        <v>892</v>
      </c>
      <c r="E31" s="85" t="s">
        <v>8</v>
      </c>
      <c r="F31" s="85">
        <v>2360</v>
      </c>
      <c r="G31" s="85" t="s">
        <v>83</v>
      </c>
      <c r="H31" s="85" t="s">
        <v>131</v>
      </c>
      <c r="I31" s="85" t="s">
        <v>132</v>
      </c>
      <c r="J31" s="47">
        <v>16315</v>
      </c>
      <c r="K31" s="48"/>
      <c r="L31" s="49">
        <v>39766.999999999993</v>
      </c>
      <c r="M31" s="44"/>
      <c r="N31" s="49">
        <v>23451.999999999993</v>
      </c>
      <c r="O31" s="50"/>
      <c r="P31" s="51">
        <v>23198</v>
      </c>
      <c r="Q31" s="48"/>
      <c r="R31" s="52">
        <v>46650</v>
      </c>
      <c r="S31" s="53"/>
      <c r="T31" s="90">
        <v>30</v>
      </c>
      <c r="U31" s="87"/>
      <c r="V31" s="90">
        <v>5</v>
      </c>
      <c r="W31" s="12"/>
      <c r="X31" s="91">
        <v>25</v>
      </c>
      <c r="Y31" s="87"/>
      <c r="Z31" s="90">
        <v>76</v>
      </c>
      <c r="AA31" s="87"/>
      <c r="AB31" s="90">
        <v>16</v>
      </c>
      <c r="AC31" s="12"/>
      <c r="AD31" s="91">
        <v>60</v>
      </c>
      <c r="AE31" s="227"/>
      <c r="AF31" s="229">
        <v>38</v>
      </c>
      <c r="AG31" s="87"/>
      <c r="AH31" s="90">
        <v>4</v>
      </c>
      <c r="AI31" s="12"/>
      <c r="AJ31" s="91">
        <v>34</v>
      </c>
      <c r="AK31" s="12"/>
      <c r="AL31" s="90">
        <v>69</v>
      </c>
      <c r="AM31" s="87"/>
      <c r="AN31" s="90">
        <v>15</v>
      </c>
      <c r="AO31" s="12"/>
      <c r="AP31" s="91">
        <v>54</v>
      </c>
      <c r="AQ31" s="230"/>
      <c r="AR31" s="92">
        <v>34</v>
      </c>
      <c r="AS31" s="87"/>
      <c r="AT31" s="92">
        <v>57</v>
      </c>
      <c r="AU31" s="87"/>
      <c r="AV31" s="93">
        <v>91</v>
      </c>
      <c r="AY31" s="8">
        <v>6882</v>
      </c>
      <c r="AZ31" s="8"/>
      <c r="BA31" s="8">
        <v>16570</v>
      </c>
      <c r="BB31" s="8"/>
      <c r="BC31" s="8">
        <v>23198</v>
      </c>
      <c r="BD31" s="8"/>
      <c r="BE31" s="9">
        <f t="shared" si="0"/>
        <v>46650</v>
      </c>
    </row>
    <row r="32" spans="1:57" x14ac:dyDescent="0.25">
      <c r="A32" s="84">
        <v>122702</v>
      </c>
      <c r="B32" s="85">
        <v>8922894</v>
      </c>
      <c r="C32" s="85" t="s">
        <v>198</v>
      </c>
      <c r="D32" s="85">
        <v>892</v>
      </c>
      <c r="E32" s="85" t="s">
        <v>8</v>
      </c>
      <c r="F32" s="85">
        <v>2894</v>
      </c>
      <c r="G32" s="85" t="s">
        <v>27</v>
      </c>
      <c r="H32" s="85" t="s">
        <v>131</v>
      </c>
      <c r="I32" s="85" t="s">
        <v>132</v>
      </c>
      <c r="J32" s="47">
        <v>34414</v>
      </c>
      <c r="K32" s="48"/>
      <c r="L32" s="49">
        <v>54843.499999999993</v>
      </c>
      <c r="M32" s="44"/>
      <c r="N32" s="49">
        <v>20429.499999999993</v>
      </c>
      <c r="O32" s="50"/>
      <c r="P32" s="51">
        <v>31993</v>
      </c>
      <c r="Q32" s="48"/>
      <c r="R32" s="52">
        <v>52423</v>
      </c>
      <c r="S32" s="53"/>
      <c r="T32" s="90">
        <v>50</v>
      </c>
      <c r="U32" s="87"/>
      <c r="V32" s="90">
        <v>7</v>
      </c>
      <c r="W32" s="12"/>
      <c r="X32" s="91">
        <v>43</v>
      </c>
      <c r="Y32" s="87"/>
      <c r="Z32" s="90">
        <v>104</v>
      </c>
      <c r="AA32" s="87"/>
      <c r="AB32" s="90">
        <v>20</v>
      </c>
      <c r="AC32" s="12"/>
      <c r="AD32" s="91">
        <v>84</v>
      </c>
      <c r="AE32" s="227"/>
      <c r="AF32" s="229">
        <v>49</v>
      </c>
      <c r="AG32" s="87"/>
      <c r="AH32" s="90">
        <v>5</v>
      </c>
      <c r="AI32" s="12"/>
      <c r="AJ32" s="91">
        <v>44</v>
      </c>
      <c r="AK32" s="12"/>
      <c r="AL32" s="90">
        <v>109</v>
      </c>
      <c r="AM32" s="87"/>
      <c r="AN32" s="90">
        <v>30</v>
      </c>
      <c r="AO32" s="12"/>
      <c r="AP32" s="91">
        <v>79</v>
      </c>
      <c r="AQ32" s="230"/>
      <c r="AR32" s="92">
        <v>44</v>
      </c>
      <c r="AS32" s="87"/>
      <c r="AT32" s="92">
        <v>81.5</v>
      </c>
      <c r="AU32" s="87"/>
      <c r="AV32" s="93">
        <v>125.5</v>
      </c>
      <c r="AY32" s="8">
        <v>-2422</v>
      </c>
      <c r="AZ32" s="8"/>
      <c r="BA32" s="8">
        <v>22851</v>
      </c>
      <c r="BB32" s="8"/>
      <c r="BC32" s="8">
        <v>31993</v>
      </c>
      <c r="BD32" s="8"/>
      <c r="BE32" s="9">
        <f t="shared" si="0"/>
        <v>52422</v>
      </c>
    </row>
    <row r="33" spans="1:57" x14ac:dyDescent="0.25">
      <c r="A33" s="84">
        <v>122703</v>
      </c>
      <c r="B33" s="85">
        <v>8922897</v>
      </c>
      <c r="C33" s="85" t="s">
        <v>199</v>
      </c>
      <c r="D33" s="85">
        <v>892</v>
      </c>
      <c r="E33" s="85" t="s">
        <v>8</v>
      </c>
      <c r="F33" s="85">
        <v>2897</v>
      </c>
      <c r="G33" s="85" t="s">
        <v>28</v>
      </c>
      <c r="H33" s="85" t="s">
        <v>131</v>
      </c>
      <c r="I33" s="85" t="s">
        <v>132</v>
      </c>
      <c r="J33" s="47">
        <v>7138</v>
      </c>
      <c r="K33" s="48"/>
      <c r="L33" s="49">
        <v>17916.999999999996</v>
      </c>
      <c r="M33" s="44"/>
      <c r="N33" s="49">
        <v>10778.999999999996</v>
      </c>
      <c r="O33" s="50"/>
      <c r="P33" s="51">
        <v>10452</v>
      </c>
      <c r="Q33" s="48"/>
      <c r="R33" s="52">
        <v>21231</v>
      </c>
      <c r="S33" s="53"/>
      <c r="T33" s="90">
        <v>24</v>
      </c>
      <c r="U33" s="87"/>
      <c r="V33" s="90">
        <v>8</v>
      </c>
      <c r="W33" s="12"/>
      <c r="X33" s="91">
        <v>16</v>
      </c>
      <c r="Y33" s="87"/>
      <c r="Z33" s="90">
        <v>44</v>
      </c>
      <c r="AA33" s="87"/>
      <c r="AB33" s="90">
        <v>20</v>
      </c>
      <c r="AC33" s="12"/>
      <c r="AD33" s="91">
        <v>24</v>
      </c>
      <c r="AE33" s="227"/>
      <c r="AF33" s="229">
        <v>23</v>
      </c>
      <c r="AG33" s="87"/>
      <c r="AH33" s="90">
        <v>9</v>
      </c>
      <c r="AI33" s="12"/>
      <c r="AJ33" s="91">
        <v>14</v>
      </c>
      <c r="AK33" s="12"/>
      <c r="AL33" s="90">
        <v>51</v>
      </c>
      <c r="AM33" s="87"/>
      <c r="AN33" s="90">
        <v>23</v>
      </c>
      <c r="AO33" s="12"/>
      <c r="AP33" s="91">
        <v>28</v>
      </c>
      <c r="AQ33" s="230"/>
      <c r="AR33" s="92">
        <v>15</v>
      </c>
      <c r="AS33" s="87"/>
      <c r="AT33" s="92">
        <v>26</v>
      </c>
      <c r="AU33" s="87"/>
      <c r="AV33" s="93">
        <v>41</v>
      </c>
      <c r="AY33" s="8">
        <v>3314</v>
      </c>
      <c r="AZ33" s="8"/>
      <c r="BA33" s="8">
        <v>7465</v>
      </c>
      <c r="BB33" s="8"/>
      <c r="BC33" s="8">
        <v>10452</v>
      </c>
      <c r="BD33" s="8"/>
      <c r="BE33" s="9">
        <f t="shared" si="0"/>
        <v>21231</v>
      </c>
    </row>
    <row r="34" spans="1:57" x14ac:dyDescent="0.25">
      <c r="A34" s="84">
        <v>122733</v>
      </c>
      <c r="B34" s="85">
        <v>8922929</v>
      </c>
      <c r="C34" s="85" t="s">
        <v>200</v>
      </c>
      <c r="D34" s="85">
        <v>892</v>
      </c>
      <c r="E34" s="85" t="s">
        <v>8</v>
      </c>
      <c r="F34" s="85">
        <v>2929</v>
      </c>
      <c r="G34" s="85" t="s">
        <v>30</v>
      </c>
      <c r="H34" s="85" t="s">
        <v>131</v>
      </c>
      <c r="I34" s="85" t="s">
        <v>132</v>
      </c>
      <c r="J34" s="47">
        <v>38111</v>
      </c>
      <c r="K34" s="48"/>
      <c r="L34" s="49">
        <v>77130.499999999985</v>
      </c>
      <c r="M34" s="44"/>
      <c r="N34" s="49">
        <v>39019.499999999985</v>
      </c>
      <c r="O34" s="50"/>
      <c r="P34" s="51">
        <v>44993</v>
      </c>
      <c r="Q34" s="48"/>
      <c r="R34" s="52">
        <v>84013</v>
      </c>
      <c r="S34" s="53"/>
      <c r="T34" s="90">
        <v>63</v>
      </c>
      <c r="U34" s="87"/>
      <c r="V34" s="90">
        <v>15</v>
      </c>
      <c r="W34" s="12"/>
      <c r="X34" s="91">
        <v>48</v>
      </c>
      <c r="Y34" s="87"/>
      <c r="Z34" s="90">
        <v>154</v>
      </c>
      <c r="AA34" s="87"/>
      <c r="AB34" s="90">
        <v>28</v>
      </c>
      <c r="AC34" s="12"/>
      <c r="AD34" s="91">
        <v>126</v>
      </c>
      <c r="AE34" s="227"/>
      <c r="AF34" s="229">
        <v>65</v>
      </c>
      <c r="AG34" s="87"/>
      <c r="AH34" s="90">
        <v>13</v>
      </c>
      <c r="AI34" s="12"/>
      <c r="AJ34" s="91">
        <v>52</v>
      </c>
      <c r="AK34" s="12"/>
      <c r="AL34" s="90">
        <v>149</v>
      </c>
      <c r="AM34" s="87"/>
      <c r="AN34" s="90">
        <v>26</v>
      </c>
      <c r="AO34" s="12"/>
      <c r="AP34" s="91">
        <v>123</v>
      </c>
      <c r="AQ34" s="230"/>
      <c r="AR34" s="92">
        <v>52</v>
      </c>
      <c r="AS34" s="87"/>
      <c r="AT34" s="92">
        <v>124.5</v>
      </c>
      <c r="AU34" s="87"/>
      <c r="AV34" s="93">
        <v>176.5</v>
      </c>
      <c r="AY34" s="8">
        <v>6882</v>
      </c>
      <c r="AZ34" s="8"/>
      <c r="BA34" s="8">
        <v>32138</v>
      </c>
      <c r="BB34" s="8"/>
      <c r="BC34" s="8">
        <v>44993</v>
      </c>
      <c r="BD34" s="8"/>
      <c r="BE34" s="9">
        <f t="shared" si="0"/>
        <v>84013</v>
      </c>
    </row>
    <row r="35" spans="1:57" x14ac:dyDescent="0.25">
      <c r="A35" s="84">
        <v>122964</v>
      </c>
      <c r="B35" s="85">
        <v>8927035</v>
      </c>
      <c r="C35" s="85" t="s">
        <v>201</v>
      </c>
      <c r="D35" s="85">
        <v>892</v>
      </c>
      <c r="E35" s="85" t="s">
        <v>8</v>
      </c>
      <c r="F35" s="85">
        <v>7035</v>
      </c>
      <c r="G35" s="85" t="s">
        <v>34</v>
      </c>
      <c r="H35" s="85" t="s">
        <v>131</v>
      </c>
      <c r="I35" s="85" t="s">
        <v>133</v>
      </c>
      <c r="J35" s="47">
        <v>1148</v>
      </c>
      <c r="K35" s="48"/>
      <c r="L35" s="49">
        <v>2621.9999999999995</v>
      </c>
      <c r="M35" s="44"/>
      <c r="N35" s="49">
        <v>1473.9999999999995</v>
      </c>
      <c r="O35" s="50"/>
      <c r="P35" s="51">
        <v>1530</v>
      </c>
      <c r="Q35" s="48"/>
      <c r="R35" s="52">
        <v>3004</v>
      </c>
      <c r="S35" s="53"/>
      <c r="T35" s="90">
        <v>1</v>
      </c>
      <c r="U35" s="87"/>
      <c r="V35" s="90">
        <v>1</v>
      </c>
      <c r="W35" s="12"/>
      <c r="X35" s="91">
        <v>0</v>
      </c>
      <c r="Y35" s="87"/>
      <c r="Z35" s="90">
        <v>13</v>
      </c>
      <c r="AA35" s="87"/>
      <c r="AB35" s="90">
        <v>6</v>
      </c>
      <c r="AC35" s="12"/>
      <c r="AD35" s="91">
        <v>7</v>
      </c>
      <c r="AE35" s="227"/>
      <c r="AF35" s="229">
        <v>1</v>
      </c>
      <c r="AG35" s="87"/>
      <c r="AH35" s="90">
        <v>1</v>
      </c>
      <c r="AI35" s="12"/>
      <c r="AJ35" s="91">
        <v>0</v>
      </c>
      <c r="AK35" s="12"/>
      <c r="AL35" s="90">
        <v>11</v>
      </c>
      <c r="AM35" s="87"/>
      <c r="AN35" s="90">
        <v>6</v>
      </c>
      <c r="AO35" s="12"/>
      <c r="AP35" s="91">
        <v>5</v>
      </c>
      <c r="AQ35" s="230"/>
      <c r="AR35" s="92">
        <v>0</v>
      </c>
      <c r="AS35" s="87"/>
      <c r="AT35" s="92">
        <v>6</v>
      </c>
      <c r="AU35" s="87"/>
      <c r="AV35" s="93">
        <v>6</v>
      </c>
      <c r="AY35" s="8">
        <v>382</v>
      </c>
      <c r="AZ35" s="8"/>
      <c r="BA35" s="8">
        <v>1093</v>
      </c>
      <c r="BB35" s="8"/>
      <c r="BC35" s="8">
        <v>1530</v>
      </c>
      <c r="BD35" s="8"/>
      <c r="BE35" s="9">
        <f t="shared" si="0"/>
        <v>3005</v>
      </c>
    </row>
    <row r="36" spans="1:57" x14ac:dyDescent="0.25">
      <c r="A36" s="84">
        <v>131005</v>
      </c>
      <c r="B36" s="85">
        <v>8923326</v>
      </c>
      <c r="C36" s="85" t="s">
        <v>202</v>
      </c>
      <c r="D36" s="85">
        <v>892</v>
      </c>
      <c r="E36" s="85" t="s">
        <v>8</v>
      </c>
      <c r="F36" s="85">
        <v>3326</v>
      </c>
      <c r="G36" s="85" t="s">
        <v>36</v>
      </c>
      <c r="H36" s="85" t="s">
        <v>131</v>
      </c>
      <c r="I36" s="85" t="s">
        <v>132</v>
      </c>
      <c r="J36" s="47">
        <v>29571</v>
      </c>
      <c r="K36" s="48"/>
      <c r="L36" s="49">
        <v>49162.499999999993</v>
      </c>
      <c r="M36" s="44"/>
      <c r="N36" s="49">
        <v>19591.499999999993</v>
      </c>
      <c r="O36" s="50"/>
      <c r="P36" s="51">
        <v>28679</v>
      </c>
      <c r="Q36" s="48"/>
      <c r="R36" s="52">
        <v>48271</v>
      </c>
      <c r="S36" s="53"/>
      <c r="T36" s="90">
        <v>52</v>
      </c>
      <c r="U36" s="87"/>
      <c r="V36" s="90">
        <v>23</v>
      </c>
      <c r="W36" s="12"/>
      <c r="X36" s="91">
        <v>29</v>
      </c>
      <c r="Y36" s="87"/>
      <c r="Z36" s="90">
        <v>111</v>
      </c>
      <c r="AA36" s="87"/>
      <c r="AB36" s="90">
        <v>28</v>
      </c>
      <c r="AC36" s="12"/>
      <c r="AD36" s="91">
        <v>83</v>
      </c>
      <c r="AE36" s="227"/>
      <c r="AF36" s="229">
        <v>49</v>
      </c>
      <c r="AG36" s="87"/>
      <c r="AH36" s="90">
        <v>20</v>
      </c>
      <c r="AI36" s="12"/>
      <c r="AJ36" s="91">
        <v>29</v>
      </c>
      <c r="AK36" s="12"/>
      <c r="AL36" s="90">
        <v>113</v>
      </c>
      <c r="AM36" s="87"/>
      <c r="AN36" s="90">
        <v>29</v>
      </c>
      <c r="AO36" s="12"/>
      <c r="AP36" s="91">
        <v>84</v>
      </c>
      <c r="AQ36" s="230"/>
      <c r="AR36" s="92">
        <v>29</v>
      </c>
      <c r="AS36" s="87"/>
      <c r="AT36" s="92">
        <v>83.5</v>
      </c>
      <c r="AU36" s="87"/>
      <c r="AV36" s="93">
        <v>112.5</v>
      </c>
      <c r="AY36" s="8">
        <v>-893</v>
      </c>
      <c r="AZ36" s="8"/>
      <c r="BA36" s="8">
        <v>20484</v>
      </c>
      <c r="BB36" s="8"/>
      <c r="BC36" s="8">
        <v>28679</v>
      </c>
      <c r="BD36" s="8"/>
      <c r="BE36" s="9">
        <f t="shared" si="0"/>
        <v>48270</v>
      </c>
    </row>
    <row r="37" spans="1:57" x14ac:dyDescent="0.25">
      <c r="A37" s="84">
        <v>131006</v>
      </c>
      <c r="B37" s="85">
        <v>8923327</v>
      </c>
      <c r="C37" s="85" t="s">
        <v>203</v>
      </c>
      <c r="D37" s="85">
        <v>892</v>
      </c>
      <c r="E37" s="85" t="s">
        <v>8</v>
      </c>
      <c r="F37" s="85">
        <v>3327</v>
      </c>
      <c r="G37" s="85" t="s">
        <v>37</v>
      </c>
      <c r="H37" s="85" t="s">
        <v>131</v>
      </c>
      <c r="I37" s="85" t="s">
        <v>132</v>
      </c>
      <c r="J37" s="47">
        <v>17845</v>
      </c>
      <c r="K37" s="48"/>
      <c r="L37" s="49">
        <v>29715.999999999996</v>
      </c>
      <c r="M37" s="44"/>
      <c r="N37" s="49">
        <v>11870.999999999996</v>
      </c>
      <c r="O37" s="50"/>
      <c r="P37" s="51">
        <v>17335</v>
      </c>
      <c r="Q37" s="48"/>
      <c r="R37" s="52">
        <v>29206</v>
      </c>
      <c r="S37" s="53"/>
      <c r="T37" s="90">
        <v>23</v>
      </c>
      <c r="U37" s="87"/>
      <c r="V37" s="90">
        <v>10</v>
      </c>
      <c r="W37" s="12"/>
      <c r="X37" s="91">
        <v>13</v>
      </c>
      <c r="Y37" s="87"/>
      <c r="Z37" s="90">
        <v>66</v>
      </c>
      <c r="AA37" s="87"/>
      <c r="AB37" s="90">
        <v>19</v>
      </c>
      <c r="AC37" s="12"/>
      <c r="AD37" s="91">
        <v>47</v>
      </c>
      <c r="AE37" s="227"/>
      <c r="AF37" s="229">
        <v>25</v>
      </c>
      <c r="AG37" s="87"/>
      <c r="AH37" s="90">
        <v>10</v>
      </c>
      <c r="AI37" s="12"/>
      <c r="AJ37" s="91">
        <v>15</v>
      </c>
      <c r="AK37" s="12"/>
      <c r="AL37" s="90">
        <v>84</v>
      </c>
      <c r="AM37" s="87"/>
      <c r="AN37" s="90">
        <v>25</v>
      </c>
      <c r="AO37" s="12"/>
      <c r="AP37" s="91">
        <v>59</v>
      </c>
      <c r="AQ37" s="230"/>
      <c r="AR37" s="92">
        <v>15</v>
      </c>
      <c r="AS37" s="87"/>
      <c r="AT37" s="92">
        <v>53</v>
      </c>
      <c r="AU37" s="87"/>
      <c r="AV37" s="93">
        <v>68</v>
      </c>
      <c r="AY37" s="8">
        <v>-511</v>
      </c>
      <c r="AZ37" s="8"/>
      <c r="BA37" s="8">
        <v>12382</v>
      </c>
      <c r="BB37" s="8"/>
      <c r="BC37" s="8">
        <v>17335</v>
      </c>
      <c r="BD37" s="8"/>
      <c r="BE37" s="9">
        <f t="shared" si="0"/>
        <v>29206</v>
      </c>
    </row>
    <row r="38" spans="1:57" x14ac:dyDescent="0.25">
      <c r="A38" s="84">
        <v>131007</v>
      </c>
      <c r="B38" s="85">
        <v>8923329</v>
      </c>
      <c r="C38" s="85" t="s">
        <v>204</v>
      </c>
      <c r="D38" s="85">
        <v>892</v>
      </c>
      <c r="E38" s="85" t="s">
        <v>8</v>
      </c>
      <c r="F38" s="85">
        <v>3329</v>
      </c>
      <c r="G38" s="85" t="s">
        <v>38</v>
      </c>
      <c r="H38" s="85" t="s">
        <v>131</v>
      </c>
      <c r="I38" s="85" t="s">
        <v>132</v>
      </c>
      <c r="J38" s="47">
        <v>37346</v>
      </c>
      <c r="K38" s="48"/>
      <c r="L38" s="49">
        <v>61835.499999999993</v>
      </c>
      <c r="M38" s="44"/>
      <c r="N38" s="49">
        <v>24489.499999999993</v>
      </c>
      <c r="O38" s="50"/>
      <c r="P38" s="51">
        <v>36071</v>
      </c>
      <c r="Q38" s="48"/>
      <c r="R38" s="52">
        <v>60561</v>
      </c>
      <c r="S38" s="53"/>
      <c r="T38" s="90">
        <v>60</v>
      </c>
      <c r="U38" s="87"/>
      <c r="V38" s="90">
        <v>12</v>
      </c>
      <c r="W38" s="12"/>
      <c r="X38" s="91">
        <v>48</v>
      </c>
      <c r="Y38" s="87"/>
      <c r="Z38" s="90">
        <v>120</v>
      </c>
      <c r="AA38" s="87"/>
      <c r="AB38" s="90">
        <v>25</v>
      </c>
      <c r="AC38" s="12"/>
      <c r="AD38" s="91">
        <v>95</v>
      </c>
      <c r="AE38" s="227"/>
      <c r="AF38" s="229">
        <v>60</v>
      </c>
      <c r="AG38" s="87"/>
      <c r="AH38" s="90">
        <v>14</v>
      </c>
      <c r="AI38" s="12"/>
      <c r="AJ38" s="91">
        <v>46</v>
      </c>
      <c r="AK38" s="12"/>
      <c r="AL38" s="90">
        <v>121</v>
      </c>
      <c r="AM38" s="87"/>
      <c r="AN38" s="90">
        <v>27</v>
      </c>
      <c r="AO38" s="12"/>
      <c r="AP38" s="91">
        <v>94</v>
      </c>
      <c r="AQ38" s="230"/>
      <c r="AR38" s="92">
        <v>47</v>
      </c>
      <c r="AS38" s="87"/>
      <c r="AT38" s="92">
        <v>94.5</v>
      </c>
      <c r="AU38" s="87"/>
      <c r="AV38" s="93">
        <v>141.5</v>
      </c>
      <c r="AY38" s="8">
        <v>-1275</v>
      </c>
      <c r="AZ38" s="8"/>
      <c r="BA38" s="8">
        <v>25765</v>
      </c>
      <c r="BB38" s="8"/>
      <c r="BC38" s="8">
        <v>36071</v>
      </c>
      <c r="BD38" s="8"/>
      <c r="BE38" s="9">
        <f t="shared" si="0"/>
        <v>60561</v>
      </c>
    </row>
    <row r="39" spans="1:57" x14ac:dyDescent="0.25">
      <c r="A39" s="84">
        <v>131017</v>
      </c>
      <c r="B39" s="85">
        <v>8923328</v>
      </c>
      <c r="C39" s="85" t="s">
        <v>205</v>
      </c>
      <c r="D39" s="85">
        <v>892</v>
      </c>
      <c r="E39" s="85" t="s">
        <v>8</v>
      </c>
      <c r="F39" s="85">
        <v>3328</v>
      </c>
      <c r="G39" s="85" t="s">
        <v>39</v>
      </c>
      <c r="H39" s="85" t="s">
        <v>131</v>
      </c>
      <c r="I39" s="85" t="s">
        <v>132</v>
      </c>
      <c r="J39" s="47">
        <v>15168</v>
      </c>
      <c r="K39" s="48"/>
      <c r="L39" s="49">
        <v>24908.999999999996</v>
      </c>
      <c r="M39" s="44"/>
      <c r="N39" s="49">
        <v>9740.9999999999964</v>
      </c>
      <c r="O39" s="50"/>
      <c r="P39" s="51">
        <v>14531</v>
      </c>
      <c r="Q39" s="48"/>
      <c r="R39" s="52">
        <v>24272</v>
      </c>
      <c r="S39" s="53"/>
      <c r="T39" s="90">
        <v>29</v>
      </c>
      <c r="U39" s="87"/>
      <c r="V39" s="90">
        <v>10</v>
      </c>
      <c r="W39" s="12"/>
      <c r="X39" s="91">
        <v>19</v>
      </c>
      <c r="Y39" s="87"/>
      <c r="Z39" s="90">
        <v>54</v>
      </c>
      <c r="AA39" s="87"/>
      <c r="AB39" s="90">
        <v>18</v>
      </c>
      <c r="AC39" s="12"/>
      <c r="AD39" s="91">
        <v>36</v>
      </c>
      <c r="AE39" s="227"/>
      <c r="AF39" s="229">
        <v>29</v>
      </c>
      <c r="AG39" s="87"/>
      <c r="AH39" s="90">
        <v>11</v>
      </c>
      <c r="AI39" s="12"/>
      <c r="AJ39" s="91">
        <v>18</v>
      </c>
      <c r="AK39" s="12"/>
      <c r="AL39" s="90">
        <v>59</v>
      </c>
      <c r="AM39" s="87"/>
      <c r="AN39" s="90">
        <v>18</v>
      </c>
      <c r="AO39" s="12"/>
      <c r="AP39" s="91">
        <v>41</v>
      </c>
      <c r="AQ39" s="230"/>
      <c r="AR39" s="92">
        <v>18.5</v>
      </c>
      <c r="AS39" s="87"/>
      <c r="AT39" s="92">
        <v>38.5</v>
      </c>
      <c r="AU39" s="87"/>
      <c r="AV39" s="93">
        <v>57</v>
      </c>
      <c r="AY39" s="8">
        <v>-638</v>
      </c>
      <c r="AZ39" s="8"/>
      <c r="BA39" s="8">
        <v>10379</v>
      </c>
      <c r="BB39" s="8"/>
      <c r="BC39" s="8">
        <v>14531</v>
      </c>
      <c r="BD39" s="8"/>
      <c r="BE39" s="9">
        <f t="shared" si="0"/>
        <v>24272</v>
      </c>
    </row>
    <row r="40" spans="1:57" x14ac:dyDescent="0.25">
      <c r="A40" s="84">
        <v>133164</v>
      </c>
      <c r="B40" s="85">
        <v>8921109</v>
      </c>
      <c r="C40" s="85" t="s">
        <v>181</v>
      </c>
      <c r="D40" s="85">
        <v>892</v>
      </c>
      <c r="E40" s="85" t="s">
        <v>8</v>
      </c>
      <c r="F40" s="85">
        <v>1109</v>
      </c>
      <c r="G40" s="85" t="s">
        <v>84</v>
      </c>
      <c r="H40" s="85" t="s">
        <v>131</v>
      </c>
      <c r="I40" s="85" t="s">
        <v>134</v>
      </c>
      <c r="J40" s="47">
        <v>1020</v>
      </c>
      <c r="K40" s="48"/>
      <c r="L40" s="49">
        <v>0</v>
      </c>
      <c r="M40" s="44"/>
      <c r="N40" s="49">
        <v>-1020</v>
      </c>
      <c r="O40" s="50"/>
      <c r="P40" s="51">
        <v>0</v>
      </c>
      <c r="Q40" s="48"/>
      <c r="R40" s="52">
        <v>-1020</v>
      </c>
      <c r="S40" s="53"/>
      <c r="T40" s="90">
        <v>0</v>
      </c>
      <c r="U40" s="87"/>
      <c r="V40" s="90">
        <v>0</v>
      </c>
      <c r="W40" s="12"/>
      <c r="X40" s="91">
        <v>0</v>
      </c>
      <c r="Y40" s="87"/>
      <c r="Z40" s="90">
        <v>0</v>
      </c>
      <c r="AA40" s="87"/>
      <c r="AB40" s="90">
        <v>0</v>
      </c>
      <c r="AC40" s="12"/>
      <c r="AD40" s="91">
        <v>0</v>
      </c>
      <c r="AE40" s="227"/>
      <c r="AF40" s="229">
        <v>0</v>
      </c>
      <c r="AG40" s="87"/>
      <c r="AH40" s="90">
        <v>0</v>
      </c>
      <c r="AI40" s="12"/>
      <c r="AJ40" s="91">
        <v>0</v>
      </c>
      <c r="AK40" s="12"/>
      <c r="AL40" s="90">
        <v>0</v>
      </c>
      <c r="AM40" s="87"/>
      <c r="AN40" s="90">
        <v>0</v>
      </c>
      <c r="AO40" s="12"/>
      <c r="AP40" s="91">
        <v>0</v>
      </c>
      <c r="AQ40" s="230"/>
      <c r="AR40" s="92">
        <v>0</v>
      </c>
      <c r="AS40" s="87"/>
      <c r="AT40" s="92">
        <v>0</v>
      </c>
      <c r="AU40" s="87"/>
      <c r="AV40" s="93">
        <v>0</v>
      </c>
      <c r="AY40" s="8">
        <v>-1020</v>
      </c>
      <c r="AZ40" s="8"/>
      <c r="BA40" s="8">
        <v>0</v>
      </c>
      <c r="BB40" s="8"/>
      <c r="BC40" s="8">
        <v>0</v>
      </c>
      <c r="BD40" s="8"/>
      <c r="BE40" s="9">
        <f t="shared" si="0"/>
        <v>-1020</v>
      </c>
    </row>
    <row r="41" spans="1:57" x14ac:dyDescent="0.25">
      <c r="A41" s="84">
        <v>134841</v>
      </c>
      <c r="B41" s="85">
        <v>8923323</v>
      </c>
      <c r="C41" s="85" t="s">
        <v>206</v>
      </c>
      <c r="D41" s="85">
        <v>892</v>
      </c>
      <c r="E41" s="85" t="s">
        <v>8</v>
      </c>
      <c r="F41" s="85">
        <v>3323</v>
      </c>
      <c r="G41" s="85" t="s">
        <v>40</v>
      </c>
      <c r="H41" s="85" t="s">
        <v>131</v>
      </c>
      <c r="I41" s="85" t="s">
        <v>132</v>
      </c>
      <c r="J41" s="47">
        <v>29953</v>
      </c>
      <c r="K41" s="48"/>
      <c r="L41" s="49">
        <v>55498.999999999993</v>
      </c>
      <c r="M41" s="44"/>
      <c r="N41" s="49">
        <v>25545.999999999993</v>
      </c>
      <c r="O41" s="50"/>
      <c r="P41" s="51">
        <v>32375</v>
      </c>
      <c r="Q41" s="48"/>
      <c r="R41" s="52">
        <v>57921</v>
      </c>
      <c r="S41" s="53"/>
      <c r="T41" s="90">
        <v>58</v>
      </c>
      <c r="U41" s="87"/>
      <c r="V41" s="90">
        <v>4</v>
      </c>
      <c r="W41" s="12"/>
      <c r="X41" s="91">
        <v>54</v>
      </c>
      <c r="Y41" s="87"/>
      <c r="Z41" s="90">
        <v>102</v>
      </c>
      <c r="AA41" s="87"/>
      <c r="AB41" s="90">
        <v>20</v>
      </c>
      <c r="AC41" s="12"/>
      <c r="AD41" s="91">
        <v>82</v>
      </c>
      <c r="AE41" s="227"/>
      <c r="AF41" s="229">
        <v>58</v>
      </c>
      <c r="AG41" s="87"/>
      <c r="AH41" s="90">
        <v>11</v>
      </c>
      <c r="AI41" s="12"/>
      <c r="AJ41" s="91">
        <v>47</v>
      </c>
      <c r="AK41" s="12"/>
      <c r="AL41" s="90">
        <v>97</v>
      </c>
      <c r="AM41" s="87"/>
      <c r="AN41" s="90">
        <v>26</v>
      </c>
      <c r="AO41" s="12"/>
      <c r="AP41" s="91">
        <v>71</v>
      </c>
      <c r="AQ41" s="230"/>
      <c r="AR41" s="92">
        <v>50.5</v>
      </c>
      <c r="AS41" s="87"/>
      <c r="AT41" s="92">
        <v>76.5</v>
      </c>
      <c r="AU41" s="87"/>
      <c r="AV41" s="93">
        <v>127</v>
      </c>
      <c r="AY41" s="8">
        <v>2421</v>
      </c>
      <c r="AZ41" s="8"/>
      <c r="BA41" s="8">
        <v>23125</v>
      </c>
      <c r="BB41" s="8"/>
      <c r="BC41" s="8">
        <v>32375</v>
      </c>
      <c r="BD41" s="8"/>
      <c r="BE41" s="9">
        <f t="shared" si="0"/>
        <v>57921</v>
      </c>
    </row>
    <row r="42" spans="1:57" x14ac:dyDescent="0.25">
      <c r="A42" s="84">
        <v>134842</v>
      </c>
      <c r="B42" s="85">
        <v>8923324</v>
      </c>
      <c r="C42" s="85" t="s">
        <v>207</v>
      </c>
      <c r="D42" s="85">
        <v>892</v>
      </c>
      <c r="E42" s="85" t="s">
        <v>8</v>
      </c>
      <c r="F42" s="85">
        <v>3324</v>
      </c>
      <c r="G42" s="85" t="s">
        <v>41</v>
      </c>
      <c r="H42" s="85" t="s">
        <v>131</v>
      </c>
      <c r="I42" s="85" t="s">
        <v>132</v>
      </c>
      <c r="J42" s="47">
        <v>13893</v>
      </c>
      <c r="K42" s="48"/>
      <c r="L42" s="49">
        <v>27093.999999999996</v>
      </c>
      <c r="M42" s="44"/>
      <c r="N42" s="49">
        <v>13200.999999999996</v>
      </c>
      <c r="O42" s="50"/>
      <c r="P42" s="51">
        <v>15805</v>
      </c>
      <c r="Q42" s="48"/>
      <c r="R42" s="52">
        <v>29006</v>
      </c>
      <c r="S42" s="53"/>
      <c r="T42" s="90">
        <v>29</v>
      </c>
      <c r="U42" s="87"/>
      <c r="V42" s="90">
        <v>8</v>
      </c>
      <c r="W42" s="12"/>
      <c r="X42" s="91">
        <v>21</v>
      </c>
      <c r="Y42" s="87"/>
      <c r="Z42" s="90">
        <v>56</v>
      </c>
      <c r="AA42" s="87"/>
      <c r="AB42" s="90">
        <v>16</v>
      </c>
      <c r="AC42" s="12"/>
      <c r="AD42" s="91">
        <v>40</v>
      </c>
      <c r="AE42" s="227"/>
      <c r="AF42" s="229">
        <v>29</v>
      </c>
      <c r="AG42" s="87"/>
      <c r="AH42" s="90">
        <v>8</v>
      </c>
      <c r="AI42" s="12"/>
      <c r="AJ42" s="91">
        <v>21</v>
      </c>
      <c r="AK42" s="12"/>
      <c r="AL42" s="90">
        <v>57</v>
      </c>
      <c r="AM42" s="87"/>
      <c r="AN42" s="90">
        <v>15</v>
      </c>
      <c r="AO42" s="12"/>
      <c r="AP42" s="91">
        <v>42</v>
      </c>
      <c r="AQ42" s="230"/>
      <c r="AR42" s="92">
        <v>21</v>
      </c>
      <c r="AS42" s="87"/>
      <c r="AT42" s="92">
        <v>41</v>
      </c>
      <c r="AU42" s="87"/>
      <c r="AV42" s="93">
        <v>62</v>
      </c>
      <c r="AY42" s="8">
        <v>1912</v>
      </c>
      <c r="AZ42" s="8"/>
      <c r="BA42" s="8">
        <v>11289</v>
      </c>
      <c r="BB42" s="8"/>
      <c r="BC42" s="8">
        <v>15805</v>
      </c>
      <c r="BD42" s="8"/>
      <c r="BE42" s="9">
        <f t="shared" si="0"/>
        <v>29006</v>
      </c>
    </row>
    <row r="43" spans="1:57" x14ac:dyDescent="0.25">
      <c r="A43" s="84">
        <v>135573</v>
      </c>
      <c r="B43" s="85">
        <v>8927042</v>
      </c>
      <c r="C43" s="85" t="s">
        <v>208</v>
      </c>
      <c r="D43" s="85">
        <v>892</v>
      </c>
      <c r="E43" s="85" t="s">
        <v>8</v>
      </c>
      <c r="F43" s="85">
        <v>7042</v>
      </c>
      <c r="G43" s="85" t="s">
        <v>42</v>
      </c>
      <c r="H43" s="85" t="s">
        <v>131</v>
      </c>
      <c r="I43" s="85" t="s">
        <v>133</v>
      </c>
      <c r="J43" s="47">
        <v>1912</v>
      </c>
      <c r="K43" s="48"/>
      <c r="L43" s="49">
        <v>3932.9999999999995</v>
      </c>
      <c r="M43" s="44"/>
      <c r="N43" s="49">
        <v>2020.9999999999995</v>
      </c>
      <c r="O43" s="50"/>
      <c r="P43" s="51">
        <v>2295</v>
      </c>
      <c r="Q43" s="48"/>
      <c r="R43" s="52">
        <v>4316</v>
      </c>
      <c r="S43" s="53"/>
      <c r="T43" s="90">
        <v>4</v>
      </c>
      <c r="U43" s="87"/>
      <c r="V43" s="90">
        <v>2</v>
      </c>
      <c r="W43" s="12"/>
      <c r="X43" s="91">
        <v>2</v>
      </c>
      <c r="Y43" s="87"/>
      <c r="Z43" s="90">
        <v>9</v>
      </c>
      <c r="AA43" s="87"/>
      <c r="AB43" s="90">
        <v>3</v>
      </c>
      <c r="AC43" s="12"/>
      <c r="AD43" s="91">
        <v>6</v>
      </c>
      <c r="AE43" s="227"/>
      <c r="AF43" s="229">
        <v>5</v>
      </c>
      <c r="AG43" s="87"/>
      <c r="AH43" s="90">
        <v>2</v>
      </c>
      <c r="AI43" s="12"/>
      <c r="AJ43" s="91">
        <v>3</v>
      </c>
      <c r="AK43" s="12"/>
      <c r="AL43" s="90">
        <v>8</v>
      </c>
      <c r="AM43" s="87"/>
      <c r="AN43" s="90">
        <v>2</v>
      </c>
      <c r="AO43" s="12"/>
      <c r="AP43" s="91">
        <v>6</v>
      </c>
      <c r="AQ43" s="230"/>
      <c r="AR43" s="92">
        <v>3</v>
      </c>
      <c r="AS43" s="87"/>
      <c r="AT43" s="92">
        <v>6</v>
      </c>
      <c r="AU43" s="87"/>
      <c r="AV43" s="93">
        <v>9</v>
      </c>
      <c r="AY43" s="8">
        <v>382</v>
      </c>
      <c r="AZ43" s="8"/>
      <c r="BA43" s="8">
        <v>1639</v>
      </c>
      <c r="BB43" s="8"/>
      <c r="BC43" s="8">
        <v>2295</v>
      </c>
      <c r="BD43" s="8"/>
      <c r="BE43" s="9">
        <f t="shared" si="0"/>
        <v>4316</v>
      </c>
    </row>
    <row r="44" spans="1:57" x14ac:dyDescent="0.25">
      <c r="A44" s="84">
        <v>136232</v>
      </c>
      <c r="B44" s="85">
        <v>8923332</v>
      </c>
      <c r="C44" s="85" t="s">
        <v>209</v>
      </c>
      <c r="D44" s="85">
        <v>892</v>
      </c>
      <c r="E44" s="85" t="s">
        <v>8</v>
      </c>
      <c r="F44" s="85">
        <v>3332</v>
      </c>
      <c r="G44" s="85" t="s">
        <v>43</v>
      </c>
      <c r="H44" s="85" t="s">
        <v>131</v>
      </c>
      <c r="I44" s="85" t="s">
        <v>132</v>
      </c>
      <c r="J44" s="47">
        <v>24218</v>
      </c>
      <c r="K44" s="48"/>
      <c r="L44" s="49">
        <v>39329.999999999993</v>
      </c>
      <c r="M44" s="44"/>
      <c r="N44" s="49">
        <v>15111.999999999993</v>
      </c>
      <c r="O44" s="50"/>
      <c r="P44" s="51">
        <v>22943</v>
      </c>
      <c r="Q44" s="48"/>
      <c r="R44" s="52">
        <v>38055</v>
      </c>
      <c r="S44" s="53"/>
      <c r="T44" s="90">
        <v>38</v>
      </c>
      <c r="U44" s="87"/>
      <c r="V44" s="90">
        <v>14</v>
      </c>
      <c r="W44" s="12"/>
      <c r="X44" s="91">
        <v>24</v>
      </c>
      <c r="Y44" s="87"/>
      <c r="Z44" s="90">
        <v>112</v>
      </c>
      <c r="AA44" s="87"/>
      <c r="AB44" s="90">
        <v>47</v>
      </c>
      <c r="AC44" s="12"/>
      <c r="AD44" s="91">
        <v>65</v>
      </c>
      <c r="AE44" s="227"/>
      <c r="AF44" s="229">
        <v>36</v>
      </c>
      <c r="AG44" s="87"/>
      <c r="AH44" s="90">
        <v>10</v>
      </c>
      <c r="AI44" s="12"/>
      <c r="AJ44" s="91">
        <v>26</v>
      </c>
      <c r="AK44" s="12"/>
      <c r="AL44" s="90">
        <v>106</v>
      </c>
      <c r="AM44" s="87"/>
      <c r="AN44" s="90">
        <v>43</v>
      </c>
      <c r="AO44" s="12"/>
      <c r="AP44" s="91">
        <v>63</v>
      </c>
      <c r="AQ44" s="230"/>
      <c r="AR44" s="92">
        <v>26</v>
      </c>
      <c r="AS44" s="87"/>
      <c r="AT44" s="92">
        <v>64</v>
      </c>
      <c r="AU44" s="87"/>
      <c r="AV44" s="93">
        <v>90</v>
      </c>
      <c r="AY44" s="8">
        <v>-1276</v>
      </c>
      <c r="AZ44" s="8"/>
      <c r="BA44" s="8">
        <v>16388</v>
      </c>
      <c r="BB44" s="8"/>
      <c r="BC44" s="8">
        <v>22943</v>
      </c>
      <c r="BD44" s="8"/>
      <c r="BE44" s="9">
        <f t="shared" si="0"/>
        <v>38055</v>
      </c>
    </row>
    <row r="45" spans="1:57" x14ac:dyDescent="0.25">
      <c r="A45" s="84">
        <v>139429</v>
      </c>
      <c r="B45" s="85">
        <v>8922006</v>
      </c>
      <c r="C45" s="85" t="s">
        <v>210</v>
      </c>
      <c r="D45" s="85">
        <v>892</v>
      </c>
      <c r="E45" s="85" t="s">
        <v>8</v>
      </c>
      <c r="F45" s="85">
        <v>2006</v>
      </c>
      <c r="G45" s="85" t="s">
        <v>85</v>
      </c>
      <c r="H45" s="85" t="s">
        <v>131</v>
      </c>
      <c r="I45" s="85" t="s">
        <v>132</v>
      </c>
      <c r="J45" s="47">
        <v>53406</v>
      </c>
      <c r="K45" s="48"/>
      <c r="L45" s="49">
        <v>86088.999999999985</v>
      </c>
      <c r="M45" s="44"/>
      <c r="N45" s="49">
        <v>32682.999999999985</v>
      </c>
      <c r="O45" s="50"/>
      <c r="P45" s="51">
        <v>50219</v>
      </c>
      <c r="Q45" s="48"/>
      <c r="R45" s="52">
        <v>82902</v>
      </c>
      <c r="S45" s="53"/>
      <c r="T45" s="90">
        <v>73</v>
      </c>
      <c r="U45" s="87"/>
      <c r="V45" s="90">
        <v>5</v>
      </c>
      <c r="W45" s="12"/>
      <c r="X45" s="91">
        <v>68</v>
      </c>
      <c r="Y45" s="87"/>
      <c r="Z45" s="90">
        <v>169</v>
      </c>
      <c r="AA45" s="87"/>
      <c r="AB45" s="90">
        <v>34</v>
      </c>
      <c r="AC45" s="12"/>
      <c r="AD45" s="91">
        <v>135</v>
      </c>
      <c r="AE45" s="227"/>
      <c r="AF45" s="229">
        <v>70</v>
      </c>
      <c r="AG45" s="87"/>
      <c r="AH45" s="90">
        <v>7</v>
      </c>
      <c r="AI45" s="12"/>
      <c r="AJ45" s="91">
        <v>63</v>
      </c>
      <c r="AK45" s="12"/>
      <c r="AL45" s="90">
        <v>159</v>
      </c>
      <c r="AM45" s="87"/>
      <c r="AN45" s="90">
        <v>31</v>
      </c>
      <c r="AO45" s="12"/>
      <c r="AP45" s="91">
        <v>128</v>
      </c>
      <c r="AQ45" s="230"/>
      <c r="AR45" s="92">
        <v>65.5</v>
      </c>
      <c r="AS45" s="87"/>
      <c r="AT45" s="92">
        <v>131.5</v>
      </c>
      <c r="AU45" s="87"/>
      <c r="AV45" s="93">
        <v>197</v>
      </c>
      <c r="AY45" s="8">
        <v>-3187</v>
      </c>
      <c r="AZ45" s="8"/>
      <c r="BA45" s="8">
        <v>35870</v>
      </c>
      <c r="BB45" s="8"/>
      <c r="BC45" s="8">
        <v>50219</v>
      </c>
      <c r="BD45" s="8"/>
      <c r="BE45" s="9">
        <f t="shared" si="0"/>
        <v>82902</v>
      </c>
    </row>
    <row r="46" spans="1:57" x14ac:dyDescent="0.25">
      <c r="A46" s="84">
        <v>139430</v>
      </c>
      <c r="B46" s="85">
        <v>8922007</v>
      </c>
      <c r="C46" s="85" t="s">
        <v>211</v>
      </c>
      <c r="D46" s="85">
        <v>892</v>
      </c>
      <c r="E46" s="85" t="s">
        <v>8</v>
      </c>
      <c r="F46" s="85">
        <v>2007</v>
      </c>
      <c r="G46" s="85" t="s">
        <v>44</v>
      </c>
      <c r="H46" s="85" t="s">
        <v>131</v>
      </c>
      <c r="I46" s="85" t="s">
        <v>132</v>
      </c>
      <c r="J46" s="47">
        <v>32630</v>
      </c>
      <c r="K46" s="48"/>
      <c r="L46" s="49">
        <v>67297.999999999985</v>
      </c>
      <c r="M46" s="44"/>
      <c r="N46" s="49">
        <v>34667.999999999985</v>
      </c>
      <c r="O46" s="50"/>
      <c r="P46" s="51">
        <v>39258</v>
      </c>
      <c r="Q46" s="48"/>
      <c r="R46" s="52">
        <v>73926</v>
      </c>
      <c r="S46" s="53"/>
      <c r="T46" s="90">
        <v>62</v>
      </c>
      <c r="U46" s="87"/>
      <c r="V46" s="90">
        <v>10</v>
      </c>
      <c r="W46" s="12"/>
      <c r="X46" s="91">
        <v>52</v>
      </c>
      <c r="Y46" s="87"/>
      <c r="Z46" s="90">
        <v>150</v>
      </c>
      <c r="AA46" s="87"/>
      <c r="AB46" s="90">
        <v>28</v>
      </c>
      <c r="AC46" s="12"/>
      <c r="AD46" s="91">
        <v>122</v>
      </c>
      <c r="AE46" s="227"/>
      <c r="AF46" s="229">
        <v>59</v>
      </c>
      <c r="AG46" s="87"/>
      <c r="AH46" s="90">
        <v>10</v>
      </c>
      <c r="AI46" s="12"/>
      <c r="AJ46" s="91">
        <v>49</v>
      </c>
      <c r="AK46" s="12"/>
      <c r="AL46" s="90">
        <v>103</v>
      </c>
      <c r="AM46" s="87"/>
      <c r="AN46" s="90">
        <v>18</v>
      </c>
      <c r="AO46" s="12"/>
      <c r="AP46" s="91">
        <v>85</v>
      </c>
      <c r="AQ46" s="230"/>
      <c r="AR46" s="92">
        <v>50.5</v>
      </c>
      <c r="AS46" s="87"/>
      <c r="AT46" s="92">
        <v>103.5</v>
      </c>
      <c r="AU46" s="87"/>
      <c r="AV46" s="93">
        <v>154</v>
      </c>
      <c r="AY46" s="8">
        <v>6627</v>
      </c>
      <c r="AZ46" s="8"/>
      <c r="BA46" s="8">
        <v>28041</v>
      </c>
      <c r="BB46" s="8"/>
      <c r="BC46" s="8">
        <v>39258</v>
      </c>
      <c r="BD46" s="8"/>
      <c r="BE46" s="9">
        <f t="shared" si="0"/>
        <v>73926</v>
      </c>
    </row>
    <row r="47" spans="1:57" x14ac:dyDescent="0.25">
      <c r="A47" s="84">
        <v>142223</v>
      </c>
      <c r="B47" s="85">
        <v>8922016</v>
      </c>
      <c r="C47" s="85" t="s">
        <v>212</v>
      </c>
      <c r="D47" s="85">
        <v>892</v>
      </c>
      <c r="E47" s="85" t="s">
        <v>8</v>
      </c>
      <c r="F47" s="85">
        <v>2016</v>
      </c>
      <c r="G47" s="85" t="s">
        <v>86</v>
      </c>
      <c r="H47" s="85" t="s">
        <v>131</v>
      </c>
      <c r="I47" s="85" t="s">
        <v>132</v>
      </c>
      <c r="J47" s="47">
        <v>98398</v>
      </c>
      <c r="K47" s="48"/>
      <c r="L47" s="49">
        <v>169992.99999999997</v>
      </c>
      <c r="M47" s="44"/>
      <c r="N47" s="49">
        <v>71594.999999999971</v>
      </c>
      <c r="O47" s="50"/>
      <c r="P47" s="51">
        <v>99163</v>
      </c>
      <c r="Q47" s="48"/>
      <c r="R47" s="52">
        <v>170758</v>
      </c>
      <c r="S47" s="53"/>
      <c r="T47" s="90">
        <v>130</v>
      </c>
      <c r="U47" s="87"/>
      <c r="V47" s="90">
        <v>3</v>
      </c>
      <c r="W47" s="12"/>
      <c r="X47" s="91">
        <v>127</v>
      </c>
      <c r="Y47" s="87"/>
      <c r="Z47" s="90">
        <v>243</v>
      </c>
      <c r="AA47" s="87"/>
      <c r="AB47" s="90">
        <v>8</v>
      </c>
      <c r="AC47" s="12"/>
      <c r="AD47" s="91">
        <v>235</v>
      </c>
      <c r="AE47" s="227"/>
      <c r="AF47" s="229">
        <v>139</v>
      </c>
      <c r="AG47" s="87"/>
      <c r="AH47" s="90">
        <v>4</v>
      </c>
      <c r="AI47" s="12"/>
      <c r="AJ47" s="91">
        <v>135</v>
      </c>
      <c r="AK47" s="12"/>
      <c r="AL47" s="90">
        <v>282</v>
      </c>
      <c r="AM47" s="87"/>
      <c r="AN47" s="90">
        <v>9</v>
      </c>
      <c r="AO47" s="12"/>
      <c r="AP47" s="91">
        <v>273</v>
      </c>
      <c r="AQ47" s="230"/>
      <c r="AR47" s="92">
        <v>135</v>
      </c>
      <c r="AS47" s="87"/>
      <c r="AT47" s="92">
        <v>254</v>
      </c>
      <c r="AU47" s="87"/>
      <c r="AV47" s="93">
        <v>389</v>
      </c>
      <c r="AY47" s="8">
        <v>765</v>
      </c>
      <c r="AZ47" s="8"/>
      <c r="BA47" s="8">
        <v>70830</v>
      </c>
      <c r="BB47" s="8"/>
      <c r="BC47" s="8">
        <v>99163</v>
      </c>
      <c r="BD47" s="8"/>
      <c r="BE47" s="9">
        <f t="shared" si="0"/>
        <v>170758</v>
      </c>
    </row>
    <row r="49" spans="10:57" x14ac:dyDescent="0.25">
      <c r="J49" s="54">
        <f t="shared" ref="J49:BE49" si="1">SUM(J16:J48)</f>
        <v>866351</v>
      </c>
      <c r="K49" s="54">
        <f t="shared" si="1"/>
        <v>0</v>
      </c>
      <c r="L49" s="54">
        <f t="shared" si="1"/>
        <v>1508305.4999999998</v>
      </c>
      <c r="M49" s="54">
        <f t="shared" si="1"/>
        <v>0</v>
      </c>
      <c r="N49" s="54">
        <f t="shared" si="1"/>
        <v>641954.49999999988</v>
      </c>
      <c r="O49" s="54">
        <f t="shared" si="1"/>
        <v>0</v>
      </c>
      <c r="P49" s="54">
        <f t="shared" si="1"/>
        <v>879862</v>
      </c>
      <c r="Q49" s="54">
        <f t="shared" si="1"/>
        <v>0</v>
      </c>
      <c r="R49" s="54">
        <f t="shared" si="1"/>
        <v>1521824</v>
      </c>
      <c r="S49" s="54">
        <f t="shared" si="1"/>
        <v>0</v>
      </c>
      <c r="T49" s="54">
        <f t="shared" si="1"/>
        <v>1427</v>
      </c>
      <c r="U49" s="54">
        <f t="shared" si="1"/>
        <v>0</v>
      </c>
      <c r="V49" s="54">
        <f t="shared" si="1"/>
        <v>307</v>
      </c>
      <c r="W49" s="54">
        <f t="shared" si="1"/>
        <v>0</v>
      </c>
      <c r="X49" s="54">
        <f t="shared" si="1"/>
        <v>1120</v>
      </c>
      <c r="Y49" s="54">
        <f t="shared" si="1"/>
        <v>0</v>
      </c>
      <c r="Z49" s="54">
        <f t="shared" si="1"/>
        <v>2949</v>
      </c>
      <c r="AA49" s="54">
        <f t="shared" si="1"/>
        <v>0</v>
      </c>
      <c r="AB49" s="54">
        <f t="shared" si="1"/>
        <v>655</v>
      </c>
      <c r="AC49" s="54">
        <f t="shared" si="1"/>
        <v>0</v>
      </c>
      <c r="AD49" s="54">
        <f t="shared" si="1"/>
        <v>2294</v>
      </c>
      <c r="AE49" s="54">
        <f t="shared" si="1"/>
        <v>0</v>
      </c>
      <c r="AF49" s="54">
        <f t="shared" si="1"/>
        <v>1435</v>
      </c>
      <c r="AG49" s="54">
        <f t="shared" si="1"/>
        <v>0</v>
      </c>
      <c r="AH49" s="54">
        <f t="shared" si="1"/>
        <v>303</v>
      </c>
      <c r="AI49" s="54">
        <f t="shared" si="1"/>
        <v>0</v>
      </c>
      <c r="AJ49" s="54">
        <f t="shared" si="1"/>
        <v>1132</v>
      </c>
      <c r="AK49" s="54">
        <f t="shared" si="1"/>
        <v>0</v>
      </c>
      <c r="AL49" s="54">
        <f t="shared" si="1"/>
        <v>2961</v>
      </c>
      <c r="AM49" s="54">
        <f t="shared" si="1"/>
        <v>0</v>
      </c>
      <c r="AN49" s="54">
        <f t="shared" si="1"/>
        <v>650</v>
      </c>
      <c r="AO49" s="54">
        <f t="shared" si="1"/>
        <v>0</v>
      </c>
      <c r="AP49" s="54">
        <f t="shared" si="1"/>
        <v>2311</v>
      </c>
      <c r="AQ49" s="54">
        <f t="shared" si="1"/>
        <v>0</v>
      </c>
      <c r="AR49" s="54">
        <f t="shared" si="1"/>
        <v>1149</v>
      </c>
      <c r="AS49" s="54">
        <f t="shared" si="1"/>
        <v>0</v>
      </c>
      <c r="AT49" s="54">
        <f t="shared" si="1"/>
        <v>2302.5</v>
      </c>
      <c r="AU49" s="54">
        <f t="shared" si="1"/>
        <v>0</v>
      </c>
      <c r="AV49" s="54">
        <f t="shared" si="1"/>
        <v>3451.5</v>
      </c>
      <c r="AW49" s="54"/>
      <c r="AX49" s="54"/>
      <c r="AY49" s="54">
        <f t="shared" si="1"/>
        <v>13502</v>
      </c>
      <c r="AZ49" s="54"/>
      <c r="BA49" s="54">
        <f t="shared" si="1"/>
        <v>628460</v>
      </c>
      <c r="BB49" s="54"/>
      <c r="BC49" s="54">
        <f t="shared" si="1"/>
        <v>879862</v>
      </c>
      <c r="BD49" s="54"/>
      <c r="BE49" s="54">
        <f t="shared" si="1"/>
        <v>1521824</v>
      </c>
    </row>
  </sheetData>
  <mergeCells count="7">
    <mergeCell ref="A14:I14"/>
    <mergeCell ref="J14:R14"/>
    <mergeCell ref="S14:AV14"/>
    <mergeCell ref="AX14:BE14"/>
    <mergeCell ref="S13:AE13"/>
    <mergeCell ref="AF13:AQ13"/>
    <mergeCell ref="AR13:AV13"/>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9"/>
  <sheetViews>
    <sheetView topLeftCell="A19" workbookViewId="0">
      <selection activeCell="D49" sqref="D49"/>
    </sheetView>
  </sheetViews>
  <sheetFormatPr defaultRowHeight="15" x14ac:dyDescent="0.25"/>
  <cols>
    <col min="1" max="1" width="16.7109375" customWidth="1"/>
    <col min="2" max="2" width="18.28515625" customWidth="1"/>
    <col min="3" max="3" width="17.85546875" bestFit="1" customWidth="1"/>
    <col min="4" max="4" width="12.7109375" customWidth="1"/>
    <col min="5" max="5" width="24.7109375" customWidth="1"/>
    <col min="6" max="6" width="4.85546875" bestFit="1" customWidth="1"/>
    <col min="7" max="7" width="15.140625" customWidth="1"/>
    <col min="8" max="8" width="17.85546875" customWidth="1"/>
    <col min="9" max="9" width="28" customWidth="1"/>
    <col min="10" max="10" width="11.28515625" bestFit="1" customWidth="1"/>
    <col min="11" max="11" width="2.5703125" customWidth="1"/>
    <col min="12" max="12" width="19.7109375" bestFit="1" customWidth="1"/>
    <col min="13" max="13" width="2.5703125" customWidth="1"/>
    <col min="15" max="15" width="2.28515625" customWidth="1"/>
    <col min="17" max="17" width="2.28515625" customWidth="1"/>
    <col min="19" max="19" width="2.28515625" customWidth="1"/>
    <col min="21" max="21" width="2.28515625" customWidth="1"/>
    <col min="23" max="23" width="2.28515625" customWidth="1"/>
    <col min="25" max="25" width="2.28515625" customWidth="1"/>
    <col min="27" max="27" width="2.28515625" customWidth="1"/>
    <col min="29" max="29" width="2.28515625" customWidth="1"/>
    <col min="31" max="31" width="2.28515625" customWidth="1"/>
    <col min="33" max="33" width="2.28515625" customWidth="1"/>
    <col min="35" max="35" width="2.28515625" customWidth="1"/>
    <col min="37" max="37" width="2.28515625" customWidth="1"/>
    <col min="38" max="38" width="10.5703125" customWidth="1"/>
    <col min="39" max="39" width="2.28515625" customWidth="1"/>
    <col min="40" max="40" width="10" bestFit="1" customWidth="1"/>
    <col min="41" max="41" width="2.28515625" customWidth="1"/>
    <col min="42" max="42" width="10" bestFit="1" customWidth="1"/>
    <col min="48" max="48" width="13" customWidth="1"/>
    <col min="50" max="50" width="13" customWidth="1"/>
  </cols>
  <sheetData>
    <row r="1" spans="1:15" ht="15.75" x14ac:dyDescent="0.25">
      <c r="B1" s="231" t="s">
        <v>159</v>
      </c>
      <c r="C1" s="40"/>
      <c r="D1" s="40"/>
      <c r="E1" s="34"/>
      <c r="F1" s="34"/>
      <c r="G1" s="34"/>
      <c r="H1" s="34"/>
      <c r="I1" s="34"/>
      <c r="J1" s="34"/>
      <c r="K1" s="34"/>
      <c r="L1" s="34"/>
      <c r="M1" s="34"/>
      <c r="N1" s="34"/>
      <c r="O1" s="41"/>
    </row>
    <row r="2" spans="1:15" ht="15.75" x14ac:dyDescent="0.25">
      <c r="B2" s="232"/>
      <c r="C2" s="40"/>
      <c r="D2" s="40"/>
      <c r="E2" s="34"/>
      <c r="F2" s="34"/>
      <c r="G2" s="34"/>
      <c r="H2" s="34"/>
      <c r="I2" s="34"/>
      <c r="J2" s="34"/>
    </row>
    <row r="3" spans="1:15" x14ac:dyDescent="0.25">
      <c r="B3" s="34" t="s">
        <v>1</v>
      </c>
      <c r="C3" s="34"/>
      <c r="D3" s="34"/>
      <c r="E3" s="34"/>
      <c r="F3" s="34"/>
      <c r="G3" s="34"/>
      <c r="H3" s="34"/>
      <c r="I3" s="34"/>
      <c r="J3" s="34"/>
    </row>
    <row r="4" spans="1:15" x14ac:dyDescent="0.25">
      <c r="B4" s="34" t="s">
        <v>2</v>
      </c>
      <c r="C4" s="34"/>
      <c r="D4" s="34"/>
      <c r="E4" s="34"/>
      <c r="F4" s="34"/>
      <c r="G4" s="34"/>
      <c r="H4" s="34"/>
      <c r="I4" s="34"/>
      <c r="J4" s="34"/>
    </row>
    <row r="5" spans="1:15" x14ac:dyDescent="0.25">
      <c r="B5" s="34" t="s">
        <v>3</v>
      </c>
      <c r="C5" s="34"/>
      <c r="D5" s="34"/>
      <c r="E5" s="34"/>
      <c r="F5" s="34"/>
      <c r="G5" s="34"/>
      <c r="H5" s="34"/>
      <c r="I5" s="34"/>
      <c r="J5" s="34"/>
    </row>
    <row r="6" spans="1:15" x14ac:dyDescent="0.25">
      <c r="B6" s="35" t="s">
        <v>160</v>
      </c>
      <c r="C6" s="44"/>
      <c r="D6" s="44"/>
      <c r="E6" s="44"/>
      <c r="F6" s="44"/>
      <c r="G6" s="44"/>
      <c r="H6" s="44"/>
      <c r="I6" s="44"/>
      <c r="J6" s="44"/>
    </row>
    <row r="7" spans="1:15" x14ac:dyDescent="0.25">
      <c r="B7" s="35" t="s">
        <v>161</v>
      </c>
      <c r="C7" s="44"/>
      <c r="D7" s="44"/>
      <c r="E7" s="44"/>
      <c r="F7" s="44"/>
      <c r="G7" s="44"/>
      <c r="H7" s="44"/>
      <c r="I7" s="44"/>
      <c r="J7" s="44"/>
    </row>
    <row r="8" spans="1:15" x14ac:dyDescent="0.25">
      <c r="B8" s="35" t="s">
        <v>4</v>
      </c>
      <c r="C8" s="44"/>
      <c r="D8" s="44"/>
      <c r="E8" s="44"/>
      <c r="F8" s="44"/>
      <c r="G8" s="44"/>
      <c r="H8" s="44"/>
      <c r="I8" s="44"/>
      <c r="J8" s="44"/>
    </row>
    <row r="9" spans="1:15" x14ac:dyDescent="0.25">
      <c r="B9" s="35" t="s">
        <v>162</v>
      </c>
      <c r="C9" s="44"/>
      <c r="D9" s="44"/>
      <c r="E9" s="44"/>
      <c r="F9" s="44"/>
      <c r="G9" s="44"/>
      <c r="H9" s="44"/>
      <c r="I9" s="44"/>
      <c r="J9" s="44"/>
      <c r="K9" s="45"/>
      <c r="L9" s="45"/>
      <c r="M9" s="45"/>
      <c r="N9" s="45"/>
      <c r="O9" s="45"/>
    </row>
    <row r="10" spans="1:15" ht="30" customHeight="1" x14ac:dyDescent="0.25">
      <c r="B10" s="35" t="s">
        <v>163</v>
      </c>
      <c r="C10" s="44"/>
      <c r="D10" s="44"/>
      <c r="E10" s="44"/>
      <c r="F10" s="44"/>
      <c r="G10" s="44"/>
      <c r="H10" s="44"/>
      <c r="I10" s="44"/>
      <c r="J10" s="44"/>
      <c r="K10" s="45"/>
      <c r="L10" s="45"/>
      <c r="M10" s="45"/>
      <c r="N10" s="45"/>
      <c r="O10" s="45"/>
    </row>
    <row r="11" spans="1:15" x14ac:dyDescent="0.25">
      <c r="B11" s="35" t="s">
        <v>164</v>
      </c>
      <c r="C11" s="44"/>
      <c r="D11" s="44"/>
      <c r="E11" s="44"/>
      <c r="F11" s="44"/>
      <c r="G11" s="44"/>
      <c r="H11" s="44"/>
      <c r="I11" s="44"/>
      <c r="J11" s="44"/>
      <c r="K11" s="45"/>
      <c r="L11" s="45"/>
      <c r="M11" s="45"/>
      <c r="N11" s="45"/>
      <c r="O11" s="45"/>
    </row>
    <row r="13" spans="1:15" ht="15.75" x14ac:dyDescent="0.25">
      <c r="B13" s="5"/>
    </row>
    <row r="14" spans="1:15" ht="15.75" x14ac:dyDescent="0.25">
      <c r="B14" s="6"/>
    </row>
    <row r="16" spans="1:15" x14ac:dyDescent="0.25">
      <c r="A16" s="30"/>
      <c r="B16" s="29"/>
      <c r="C16" s="30"/>
      <c r="D16" s="30"/>
      <c r="E16" s="31"/>
      <c r="F16" s="30"/>
      <c r="G16" s="29" t="s">
        <v>168</v>
      </c>
      <c r="H16" s="33"/>
      <c r="I16" s="32" t="s">
        <v>53</v>
      </c>
    </row>
    <row r="17" spans="1:50" s="28" customFormat="1" x14ac:dyDescent="0.25">
      <c r="B17" s="261" t="s">
        <v>5</v>
      </c>
      <c r="C17" s="262"/>
      <c r="D17" s="262"/>
      <c r="E17" s="262"/>
      <c r="F17" s="262"/>
      <c r="G17" s="262"/>
      <c r="H17" s="262"/>
      <c r="I17" s="263"/>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3"/>
    </row>
    <row r="18" spans="1:50" ht="123.75" x14ac:dyDescent="0.25">
      <c r="A18" s="56"/>
      <c r="B18" s="55"/>
      <c r="C18" s="56"/>
      <c r="D18" s="56"/>
      <c r="E18" s="56"/>
      <c r="F18" s="56"/>
      <c r="G18" s="56"/>
      <c r="H18" s="56"/>
      <c r="I18" s="57"/>
      <c r="J18" s="36" t="s">
        <v>166</v>
      </c>
      <c r="K18" s="60"/>
      <c r="L18" s="36" t="s">
        <v>167</v>
      </c>
      <c r="M18" s="58"/>
      <c r="N18" s="36" t="s">
        <v>62</v>
      </c>
      <c r="O18" s="37"/>
      <c r="P18" s="36" t="s">
        <v>63</v>
      </c>
      <c r="Q18" s="38"/>
      <c r="R18" s="39" t="s">
        <v>79</v>
      </c>
      <c r="S18" s="37"/>
      <c r="T18" s="36" t="s">
        <v>64</v>
      </c>
      <c r="U18" s="37"/>
      <c r="V18" s="36" t="s">
        <v>65</v>
      </c>
      <c r="W18" s="38"/>
      <c r="X18" s="39" t="s">
        <v>66</v>
      </c>
      <c r="Y18" s="11"/>
      <c r="Z18" s="36" t="s">
        <v>67</v>
      </c>
      <c r="AA18" s="37"/>
      <c r="AB18" s="36" t="s">
        <v>68</v>
      </c>
      <c r="AC18" s="38"/>
      <c r="AD18" s="39" t="s">
        <v>69</v>
      </c>
      <c r="AE18" s="37"/>
      <c r="AF18" s="36" t="s">
        <v>70</v>
      </c>
      <c r="AG18" s="37"/>
      <c r="AH18" s="36" t="s">
        <v>71</v>
      </c>
      <c r="AI18" s="38"/>
      <c r="AJ18" s="39" t="s">
        <v>72</v>
      </c>
      <c r="AK18" s="11"/>
      <c r="AL18" s="36" t="s">
        <v>73</v>
      </c>
      <c r="AM18" s="38"/>
      <c r="AN18" s="36" t="s">
        <v>74</v>
      </c>
      <c r="AO18" s="37"/>
      <c r="AP18" s="233" t="s">
        <v>80</v>
      </c>
      <c r="AR18" s="1" t="s">
        <v>76</v>
      </c>
      <c r="AS18" s="1"/>
      <c r="AT18" s="1" t="s">
        <v>78</v>
      </c>
      <c r="AU18" s="1"/>
      <c r="AV18" s="1" t="s">
        <v>77</v>
      </c>
      <c r="AW18" s="2"/>
      <c r="AX18" s="4" t="s">
        <v>75</v>
      </c>
    </row>
    <row r="19" spans="1:50" x14ac:dyDescent="0.25">
      <c r="A19" s="65"/>
      <c r="B19" s="64" t="s">
        <v>54</v>
      </c>
      <c r="C19" s="65" t="s">
        <v>55</v>
      </c>
      <c r="D19" s="65" t="s">
        <v>56</v>
      </c>
      <c r="E19" s="66" t="s">
        <v>57</v>
      </c>
      <c r="F19" s="65" t="s">
        <v>58</v>
      </c>
      <c r="G19" s="66" t="s">
        <v>59</v>
      </c>
      <c r="H19" s="66" t="s">
        <v>87</v>
      </c>
      <c r="I19" s="67" t="s">
        <v>60</v>
      </c>
      <c r="J19" s="69"/>
      <c r="K19" s="70"/>
      <c r="L19" s="69"/>
      <c r="M19" s="68"/>
      <c r="N19" s="71"/>
      <c r="O19" s="68"/>
      <c r="P19" s="71"/>
      <c r="Q19" s="13"/>
      <c r="R19" s="72"/>
      <c r="S19" s="68"/>
      <c r="T19" s="71"/>
      <c r="U19" s="68"/>
      <c r="V19" s="71"/>
      <c r="W19" s="13"/>
      <c r="X19" s="72"/>
      <c r="Y19" s="13"/>
      <c r="Z19" s="71"/>
      <c r="AA19" s="68"/>
      <c r="AB19" s="71"/>
      <c r="AC19" s="13"/>
      <c r="AD19" s="72"/>
      <c r="AE19" s="68"/>
      <c r="AF19" s="71"/>
      <c r="AG19" s="68"/>
      <c r="AH19" s="71"/>
      <c r="AI19" s="13"/>
      <c r="AJ19" s="72"/>
      <c r="AK19" s="13"/>
      <c r="AL19" s="72"/>
      <c r="AM19" s="68"/>
      <c r="AN19" s="72"/>
      <c r="AO19" s="68"/>
      <c r="AP19" s="73"/>
    </row>
    <row r="20" spans="1:50" x14ac:dyDescent="0.25">
      <c r="A20" s="85" t="str">
        <f>VLOOKUP(F20,'[1]LA Schools 18-19passcodes'!$E$2:$O$105,11,FALSE)</f>
        <v>2045a%7K</v>
      </c>
      <c r="B20" s="74">
        <v>122407</v>
      </c>
      <c r="C20" s="75">
        <v>8922045</v>
      </c>
      <c r="D20" s="75">
        <v>892</v>
      </c>
      <c r="E20" s="75" t="s">
        <v>8</v>
      </c>
      <c r="F20" s="76">
        <v>2045</v>
      </c>
      <c r="G20" s="75" t="s">
        <v>9</v>
      </c>
      <c r="H20" s="75" t="s">
        <v>81</v>
      </c>
      <c r="I20" s="75" t="s">
        <v>10</v>
      </c>
      <c r="J20" s="49">
        <v>18572.499999999996</v>
      </c>
      <c r="K20" s="78"/>
      <c r="L20" s="79">
        <v>10834</v>
      </c>
      <c r="M20" s="77"/>
      <c r="N20" s="80">
        <v>24</v>
      </c>
      <c r="O20" s="77"/>
      <c r="P20" s="80">
        <v>10</v>
      </c>
      <c r="Q20" s="11"/>
      <c r="R20" s="81">
        <v>14</v>
      </c>
      <c r="S20" s="77"/>
      <c r="T20" s="80">
        <v>22</v>
      </c>
      <c r="U20" s="77"/>
      <c r="V20" s="80">
        <v>9</v>
      </c>
      <c r="W20" s="11"/>
      <c r="X20" s="81">
        <v>13</v>
      </c>
      <c r="Y20" s="11"/>
      <c r="Z20" s="80">
        <v>49</v>
      </c>
      <c r="AA20" s="77"/>
      <c r="AB20" s="80">
        <v>20</v>
      </c>
      <c r="AC20" s="11"/>
      <c r="AD20" s="81">
        <v>29</v>
      </c>
      <c r="AE20" s="77"/>
      <c r="AF20" s="80">
        <v>46</v>
      </c>
      <c r="AG20" s="77"/>
      <c r="AH20" s="80">
        <v>17</v>
      </c>
      <c r="AI20" s="11"/>
      <c r="AJ20" s="81">
        <v>29</v>
      </c>
      <c r="AK20" s="11"/>
      <c r="AL20" s="82">
        <v>13.5</v>
      </c>
      <c r="AM20" s="77"/>
      <c r="AN20" s="82">
        <v>29</v>
      </c>
      <c r="AO20" s="77"/>
      <c r="AP20" s="83">
        <v>42.5</v>
      </c>
      <c r="AR20">
        <v>-892.54166666666424</v>
      </c>
      <c r="AT20">
        <v>7738.5416666666652</v>
      </c>
      <c r="AV20">
        <v>10834</v>
      </c>
      <c r="AX20">
        <v>17680</v>
      </c>
    </row>
    <row r="21" spans="1:50" x14ac:dyDescent="0.25">
      <c r="A21" s="85" t="str">
        <f>VLOOKUP(F21,'[1]LA Schools 18-19passcodes'!$E$2:$O$105,11,FALSE)</f>
        <v>2056&amp;z#7</v>
      </c>
      <c r="B21" s="84">
        <v>122413</v>
      </c>
      <c r="C21" s="85">
        <v>8922056</v>
      </c>
      <c r="D21" s="85">
        <v>892</v>
      </c>
      <c r="E21" s="85" t="s">
        <v>8</v>
      </c>
      <c r="F21" s="86">
        <v>2056</v>
      </c>
      <c r="G21" s="85" t="s">
        <v>11</v>
      </c>
      <c r="H21" s="85" t="s">
        <v>81</v>
      </c>
      <c r="I21" s="85" t="s">
        <v>10</v>
      </c>
      <c r="J21" s="49">
        <v>44792.499999999993</v>
      </c>
      <c r="K21" s="88"/>
      <c r="L21" s="89">
        <v>26129</v>
      </c>
      <c r="M21" s="87"/>
      <c r="N21" s="90">
        <v>53</v>
      </c>
      <c r="O21" s="87"/>
      <c r="P21" s="90">
        <v>14</v>
      </c>
      <c r="Q21" s="12"/>
      <c r="R21" s="91">
        <v>39</v>
      </c>
      <c r="S21" s="87"/>
      <c r="T21" s="90">
        <v>48</v>
      </c>
      <c r="U21" s="87"/>
      <c r="V21" s="90">
        <v>12</v>
      </c>
      <c r="W21" s="12"/>
      <c r="X21" s="91">
        <v>36</v>
      </c>
      <c r="Y21" s="12"/>
      <c r="Z21" s="90">
        <v>88</v>
      </c>
      <c r="AA21" s="87"/>
      <c r="AB21" s="90">
        <v>23</v>
      </c>
      <c r="AC21" s="12"/>
      <c r="AD21" s="91">
        <v>65</v>
      </c>
      <c r="AE21" s="87"/>
      <c r="AF21" s="90">
        <v>85</v>
      </c>
      <c r="AG21" s="87"/>
      <c r="AH21" s="90">
        <v>20</v>
      </c>
      <c r="AI21" s="12"/>
      <c r="AJ21" s="91">
        <v>65</v>
      </c>
      <c r="AK21" s="12"/>
      <c r="AL21" s="92">
        <v>37.5</v>
      </c>
      <c r="AM21" s="87"/>
      <c r="AN21" s="92">
        <v>65</v>
      </c>
      <c r="AO21" s="87"/>
      <c r="AP21" s="93">
        <v>102.5</v>
      </c>
      <c r="AR21">
        <v>1911.4583333333358</v>
      </c>
      <c r="AT21">
        <v>18663.541666666664</v>
      </c>
      <c r="AV21">
        <v>26129</v>
      </c>
      <c r="AX21">
        <v>46704</v>
      </c>
    </row>
    <row r="22" spans="1:50" x14ac:dyDescent="0.25">
      <c r="A22" s="85" t="str">
        <f>VLOOKUP(F22,'[1]LA Schools 18-19passcodes'!$E$2:$O$105,11,FALSE)</f>
        <v>2057JagM</v>
      </c>
      <c r="B22" s="84">
        <v>122414</v>
      </c>
      <c r="C22" s="85">
        <v>8922057</v>
      </c>
      <c r="D22" s="85">
        <v>892</v>
      </c>
      <c r="E22" s="85" t="s">
        <v>8</v>
      </c>
      <c r="F22" s="86">
        <v>2057</v>
      </c>
      <c r="G22" s="85" t="s">
        <v>12</v>
      </c>
      <c r="H22" s="85" t="s">
        <v>81</v>
      </c>
      <c r="I22" s="85" t="s">
        <v>10</v>
      </c>
      <c r="J22" s="49">
        <v>33867.499999999993</v>
      </c>
      <c r="K22" s="88"/>
      <c r="L22" s="89">
        <v>19757</v>
      </c>
      <c r="M22" s="87"/>
      <c r="N22" s="90">
        <v>26</v>
      </c>
      <c r="O22" s="87"/>
      <c r="P22" s="90">
        <v>1</v>
      </c>
      <c r="Q22" s="12"/>
      <c r="R22" s="91">
        <v>25</v>
      </c>
      <c r="S22" s="87"/>
      <c r="T22" s="90">
        <v>27</v>
      </c>
      <c r="U22" s="87"/>
      <c r="V22" s="90">
        <v>1</v>
      </c>
      <c r="W22" s="12"/>
      <c r="X22" s="91">
        <v>26</v>
      </c>
      <c r="Y22" s="12"/>
      <c r="Z22" s="90">
        <v>56</v>
      </c>
      <c r="AA22" s="87"/>
      <c r="AB22" s="90">
        <v>2</v>
      </c>
      <c r="AC22" s="12"/>
      <c r="AD22" s="91">
        <v>54</v>
      </c>
      <c r="AE22" s="87"/>
      <c r="AF22" s="90">
        <v>50</v>
      </c>
      <c r="AG22" s="87"/>
      <c r="AH22" s="90">
        <v>1</v>
      </c>
      <c r="AI22" s="12"/>
      <c r="AJ22" s="91">
        <v>49</v>
      </c>
      <c r="AK22" s="12"/>
      <c r="AL22" s="92">
        <v>26</v>
      </c>
      <c r="AM22" s="87"/>
      <c r="AN22" s="92">
        <v>51.5</v>
      </c>
      <c r="AO22" s="87"/>
      <c r="AP22" s="93">
        <v>77.5</v>
      </c>
      <c r="AR22">
        <v>3058.5416666666715</v>
      </c>
      <c r="AT22">
        <v>14111.45833333333</v>
      </c>
      <c r="AV22">
        <v>19757</v>
      </c>
      <c r="AX22">
        <v>36927</v>
      </c>
    </row>
    <row r="23" spans="1:50" x14ac:dyDescent="0.25">
      <c r="A23" s="85" t="str">
        <f>VLOOKUP(F23,'[1]LA Schools 18-19passcodes'!$E$2:$O$105,11,FALSE)</f>
        <v>2061*=Dv</v>
      </c>
      <c r="B23" s="84">
        <v>122416</v>
      </c>
      <c r="C23" s="85">
        <v>8922061</v>
      </c>
      <c r="D23" s="85">
        <v>892</v>
      </c>
      <c r="E23" s="85" t="s">
        <v>8</v>
      </c>
      <c r="F23" s="86">
        <v>2061</v>
      </c>
      <c r="G23" s="85" t="s">
        <v>13</v>
      </c>
      <c r="H23" s="85" t="s">
        <v>81</v>
      </c>
      <c r="I23" s="85" t="s">
        <v>10</v>
      </c>
      <c r="J23" s="49">
        <v>71886.499999999985</v>
      </c>
      <c r="K23" s="88"/>
      <c r="L23" s="89">
        <v>41934</v>
      </c>
      <c r="M23" s="87"/>
      <c r="N23" s="90">
        <v>55</v>
      </c>
      <c r="O23" s="87"/>
      <c r="P23" s="90">
        <v>6</v>
      </c>
      <c r="Q23" s="12"/>
      <c r="R23" s="91">
        <v>49</v>
      </c>
      <c r="S23" s="87"/>
      <c r="T23" s="90">
        <v>58</v>
      </c>
      <c r="U23" s="87"/>
      <c r="V23" s="90">
        <v>6</v>
      </c>
      <c r="W23" s="12"/>
      <c r="X23" s="91">
        <v>52</v>
      </c>
      <c r="Y23" s="12"/>
      <c r="Z23" s="90">
        <v>129</v>
      </c>
      <c r="AA23" s="87"/>
      <c r="AB23" s="90">
        <v>13</v>
      </c>
      <c r="AC23" s="12"/>
      <c r="AD23" s="91">
        <v>116</v>
      </c>
      <c r="AE23" s="87"/>
      <c r="AF23" s="90">
        <v>121</v>
      </c>
      <c r="AG23" s="87"/>
      <c r="AH23" s="90">
        <v>12</v>
      </c>
      <c r="AI23" s="12"/>
      <c r="AJ23" s="91">
        <v>109</v>
      </c>
      <c r="AK23" s="12"/>
      <c r="AL23" s="92">
        <v>52</v>
      </c>
      <c r="AM23" s="87"/>
      <c r="AN23" s="92">
        <v>112.5</v>
      </c>
      <c r="AO23" s="87"/>
      <c r="AP23" s="93">
        <v>164.5</v>
      </c>
      <c r="AR23">
        <v>-7009.7083333333285</v>
      </c>
      <c r="AT23">
        <v>29952.708333333325</v>
      </c>
      <c r="AV23">
        <v>41934</v>
      </c>
      <c r="AX23">
        <v>64877</v>
      </c>
    </row>
    <row r="24" spans="1:50" x14ac:dyDescent="0.25">
      <c r="A24" s="85" t="str">
        <f>VLOOKUP(F24,'[1]LA Schools 18-19passcodes'!$E$2:$O$105,11,FALSE)</f>
        <v>2079eX&gt;T</v>
      </c>
      <c r="B24" s="84">
        <v>122426</v>
      </c>
      <c r="C24" s="85">
        <v>8922079</v>
      </c>
      <c r="D24" s="85">
        <v>892</v>
      </c>
      <c r="E24" s="85" t="s">
        <v>8</v>
      </c>
      <c r="F24" s="86">
        <v>2079</v>
      </c>
      <c r="G24" s="85" t="s">
        <v>14</v>
      </c>
      <c r="H24" s="85" t="s">
        <v>81</v>
      </c>
      <c r="I24" s="85" t="s">
        <v>10</v>
      </c>
      <c r="J24" s="49">
        <v>23816.499999999996</v>
      </c>
      <c r="K24" s="88"/>
      <c r="L24" s="89">
        <v>13893</v>
      </c>
      <c r="M24" s="87"/>
      <c r="N24" s="90">
        <v>24</v>
      </c>
      <c r="O24" s="87"/>
      <c r="P24" s="90">
        <v>10</v>
      </c>
      <c r="Q24" s="12"/>
      <c r="R24" s="91">
        <v>14</v>
      </c>
      <c r="S24" s="87"/>
      <c r="T24" s="90">
        <v>30</v>
      </c>
      <c r="U24" s="87"/>
      <c r="V24" s="90">
        <v>10</v>
      </c>
      <c r="W24" s="12"/>
      <c r="X24" s="91">
        <v>20</v>
      </c>
      <c r="Y24" s="12"/>
      <c r="Z24" s="90">
        <v>44</v>
      </c>
      <c r="AA24" s="87"/>
      <c r="AB24" s="90">
        <v>15</v>
      </c>
      <c r="AC24" s="12"/>
      <c r="AD24" s="91">
        <v>29</v>
      </c>
      <c r="AE24" s="87"/>
      <c r="AF24" s="90">
        <v>58</v>
      </c>
      <c r="AG24" s="87"/>
      <c r="AH24" s="90">
        <v>18</v>
      </c>
      <c r="AI24" s="12"/>
      <c r="AJ24" s="91">
        <v>40</v>
      </c>
      <c r="AK24" s="12"/>
      <c r="AL24" s="92">
        <v>20</v>
      </c>
      <c r="AM24" s="87"/>
      <c r="AN24" s="92">
        <v>34.5</v>
      </c>
      <c r="AO24" s="87"/>
      <c r="AP24" s="93">
        <v>54.5</v>
      </c>
      <c r="AR24">
        <v>509.45833333333576</v>
      </c>
      <c r="AT24">
        <v>9923.5416666666642</v>
      </c>
      <c r="AV24">
        <v>13893</v>
      </c>
      <c r="AX24">
        <v>24326</v>
      </c>
    </row>
    <row r="25" spans="1:50" x14ac:dyDescent="0.25">
      <c r="A25" s="85" t="str">
        <f>VLOOKUP(F25,'[1]LA Schools 18-19passcodes'!$E$2:$O$105,11,FALSE)</f>
        <v>208046EN</v>
      </c>
      <c r="B25" s="84">
        <v>122427</v>
      </c>
      <c r="C25" s="85">
        <v>8922080</v>
      </c>
      <c r="D25" s="85">
        <v>892</v>
      </c>
      <c r="E25" s="85" t="s">
        <v>8</v>
      </c>
      <c r="F25" s="86">
        <v>2080</v>
      </c>
      <c r="G25" s="85" t="s">
        <v>15</v>
      </c>
      <c r="H25" s="85" t="s">
        <v>81</v>
      </c>
      <c r="I25" s="85" t="s">
        <v>10</v>
      </c>
      <c r="J25" s="49">
        <v>72978.999999999985</v>
      </c>
      <c r="K25" s="88"/>
      <c r="L25" s="89">
        <v>42572</v>
      </c>
      <c r="M25" s="87"/>
      <c r="N25" s="90">
        <v>55</v>
      </c>
      <c r="O25" s="87"/>
      <c r="P25" s="90">
        <v>1</v>
      </c>
      <c r="Q25" s="12"/>
      <c r="R25" s="91">
        <v>54</v>
      </c>
      <c r="S25" s="87"/>
      <c r="T25" s="90">
        <v>55</v>
      </c>
      <c r="U25" s="87"/>
      <c r="V25" s="90">
        <v>1</v>
      </c>
      <c r="W25" s="12"/>
      <c r="X25" s="91">
        <v>54</v>
      </c>
      <c r="Y25" s="12"/>
      <c r="Z25" s="90">
        <v>116</v>
      </c>
      <c r="AA25" s="87"/>
      <c r="AB25" s="90">
        <v>7</v>
      </c>
      <c r="AC25" s="12"/>
      <c r="AD25" s="91">
        <v>109</v>
      </c>
      <c r="AE25" s="87"/>
      <c r="AF25" s="90">
        <v>124</v>
      </c>
      <c r="AG25" s="87"/>
      <c r="AH25" s="90">
        <v>7</v>
      </c>
      <c r="AI25" s="12"/>
      <c r="AJ25" s="91">
        <v>117</v>
      </c>
      <c r="AK25" s="12"/>
      <c r="AL25" s="92">
        <v>54</v>
      </c>
      <c r="AM25" s="87"/>
      <c r="AN25" s="92">
        <v>113</v>
      </c>
      <c r="AO25" s="87"/>
      <c r="AP25" s="93">
        <v>167</v>
      </c>
      <c r="AR25">
        <v>-127.91666666665697</v>
      </c>
      <c r="AT25">
        <v>30407.916666666661</v>
      </c>
      <c r="AV25">
        <v>42572</v>
      </c>
      <c r="AX25">
        <v>72852</v>
      </c>
    </row>
    <row r="26" spans="1:50" x14ac:dyDescent="0.25">
      <c r="A26" s="85" t="str">
        <f>VLOOKUP(F26,'[1]LA Schools 18-19passcodes'!$E$2:$O$105,11,FALSE)</f>
        <v>2090w2wg</v>
      </c>
      <c r="B26" s="84">
        <v>122437</v>
      </c>
      <c r="C26" s="85">
        <v>8922090</v>
      </c>
      <c r="D26" s="85">
        <v>892</v>
      </c>
      <c r="E26" s="85" t="s">
        <v>8</v>
      </c>
      <c r="F26" s="86">
        <v>2090</v>
      </c>
      <c r="G26" s="85" t="s">
        <v>16</v>
      </c>
      <c r="H26" s="85" t="s">
        <v>81</v>
      </c>
      <c r="I26" s="85" t="s">
        <v>10</v>
      </c>
      <c r="J26" s="49">
        <v>49380.999999999993</v>
      </c>
      <c r="K26" s="88"/>
      <c r="L26" s="89">
        <v>28806</v>
      </c>
      <c r="M26" s="87"/>
      <c r="N26" s="90">
        <v>43</v>
      </c>
      <c r="O26" s="87"/>
      <c r="P26" s="90">
        <v>2</v>
      </c>
      <c r="Q26" s="12"/>
      <c r="R26" s="91">
        <v>41</v>
      </c>
      <c r="S26" s="87"/>
      <c r="T26" s="90">
        <v>42</v>
      </c>
      <c r="U26" s="87"/>
      <c r="V26" s="90">
        <v>4</v>
      </c>
      <c r="W26" s="12"/>
      <c r="X26" s="91">
        <v>38</v>
      </c>
      <c r="Y26" s="12"/>
      <c r="Z26" s="90">
        <v>84</v>
      </c>
      <c r="AA26" s="87"/>
      <c r="AB26" s="90">
        <v>12</v>
      </c>
      <c r="AC26" s="12"/>
      <c r="AD26" s="91">
        <v>72</v>
      </c>
      <c r="AE26" s="87"/>
      <c r="AF26" s="90">
        <v>87</v>
      </c>
      <c r="AG26" s="87"/>
      <c r="AH26" s="90">
        <v>12</v>
      </c>
      <c r="AI26" s="12"/>
      <c r="AJ26" s="91">
        <v>75</v>
      </c>
      <c r="AK26" s="12"/>
      <c r="AL26" s="92">
        <v>39.5</v>
      </c>
      <c r="AM26" s="87"/>
      <c r="AN26" s="92">
        <v>73.5</v>
      </c>
      <c r="AO26" s="87"/>
      <c r="AP26" s="93">
        <v>113</v>
      </c>
      <c r="AR26">
        <v>2676.5833333333358</v>
      </c>
      <c r="AT26">
        <v>20575.416666666664</v>
      </c>
      <c r="AV26">
        <v>28806</v>
      </c>
      <c r="AX26">
        <v>52058</v>
      </c>
    </row>
    <row r="27" spans="1:50" x14ac:dyDescent="0.25">
      <c r="A27" s="85" t="str">
        <f>VLOOKUP(F27,'[1]LA Schools 18-19passcodes'!$E$2:$O$105,11,FALSE)</f>
        <v>2095PeXY</v>
      </c>
      <c r="B27" s="84">
        <v>122442</v>
      </c>
      <c r="C27" s="85">
        <v>8922095</v>
      </c>
      <c r="D27" s="85">
        <v>892</v>
      </c>
      <c r="E27" s="85" t="s">
        <v>8</v>
      </c>
      <c r="F27" s="86">
        <v>2095</v>
      </c>
      <c r="G27" s="85" t="s">
        <v>17</v>
      </c>
      <c r="H27" s="85" t="s">
        <v>81</v>
      </c>
      <c r="I27" s="85" t="s">
        <v>10</v>
      </c>
      <c r="J27" s="49">
        <v>74289.999999999985</v>
      </c>
      <c r="K27" s="88"/>
      <c r="L27" s="89">
        <v>43336</v>
      </c>
      <c r="M27" s="87"/>
      <c r="N27" s="90">
        <v>87</v>
      </c>
      <c r="O27" s="87"/>
      <c r="P27" s="90">
        <v>21</v>
      </c>
      <c r="Q27" s="12"/>
      <c r="R27" s="91">
        <v>66</v>
      </c>
      <c r="S27" s="87"/>
      <c r="T27" s="90">
        <v>91</v>
      </c>
      <c r="U27" s="87"/>
      <c r="V27" s="90">
        <v>24</v>
      </c>
      <c r="W27" s="12"/>
      <c r="X27" s="91">
        <v>67</v>
      </c>
      <c r="Y27" s="12"/>
      <c r="Z27" s="90">
        <v>133</v>
      </c>
      <c r="AA27" s="87"/>
      <c r="AB27" s="90">
        <v>39</v>
      </c>
      <c r="AC27" s="12"/>
      <c r="AD27" s="91">
        <v>94</v>
      </c>
      <c r="AE27" s="87"/>
      <c r="AF27" s="90">
        <v>158</v>
      </c>
      <c r="AG27" s="87"/>
      <c r="AH27" s="90">
        <v>46</v>
      </c>
      <c r="AI27" s="12"/>
      <c r="AJ27" s="91">
        <v>112</v>
      </c>
      <c r="AK27" s="12"/>
      <c r="AL27" s="92">
        <v>67</v>
      </c>
      <c r="AM27" s="87"/>
      <c r="AN27" s="92">
        <v>103</v>
      </c>
      <c r="AO27" s="87"/>
      <c r="AP27" s="93">
        <v>170</v>
      </c>
      <c r="AR27">
        <v>10833.833333333343</v>
      </c>
      <c r="AT27">
        <v>30954.166666666661</v>
      </c>
      <c r="AV27">
        <v>43336</v>
      </c>
      <c r="AX27">
        <v>85124</v>
      </c>
    </row>
    <row r="28" spans="1:50" x14ac:dyDescent="0.25">
      <c r="A28" s="85" t="str">
        <f>VLOOKUP(F28,'[1]LA Schools 18-19passcodes'!$E$2:$O$105,11,FALSE)</f>
        <v>2097YP)$</v>
      </c>
      <c r="B28" s="84">
        <v>122444</v>
      </c>
      <c r="C28" s="85">
        <v>8922097</v>
      </c>
      <c r="D28" s="85">
        <v>892</v>
      </c>
      <c r="E28" s="85" t="s">
        <v>8</v>
      </c>
      <c r="F28" s="86">
        <v>2097</v>
      </c>
      <c r="G28" s="85" t="s">
        <v>18</v>
      </c>
      <c r="H28" s="85" t="s">
        <v>81</v>
      </c>
      <c r="I28" s="85" t="s">
        <v>10</v>
      </c>
      <c r="J28" s="49">
        <v>25345.999999999996</v>
      </c>
      <c r="K28" s="88"/>
      <c r="L28" s="89">
        <v>14786</v>
      </c>
      <c r="M28" s="87"/>
      <c r="N28" s="90">
        <v>26</v>
      </c>
      <c r="O28" s="87"/>
      <c r="P28" s="90">
        <v>9</v>
      </c>
      <c r="Q28" s="12"/>
      <c r="R28" s="91">
        <v>17</v>
      </c>
      <c r="S28" s="87"/>
      <c r="T28" s="90">
        <v>24</v>
      </c>
      <c r="U28" s="87"/>
      <c r="V28" s="90">
        <v>8</v>
      </c>
      <c r="W28" s="12"/>
      <c r="X28" s="91">
        <v>16</v>
      </c>
      <c r="Y28" s="12"/>
      <c r="Z28" s="90">
        <v>57</v>
      </c>
      <c r="AA28" s="87"/>
      <c r="AB28" s="90">
        <v>14</v>
      </c>
      <c r="AC28" s="12"/>
      <c r="AD28" s="91">
        <v>43</v>
      </c>
      <c r="AE28" s="87"/>
      <c r="AF28" s="90">
        <v>54</v>
      </c>
      <c r="AG28" s="87"/>
      <c r="AH28" s="90">
        <v>14</v>
      </c>
      <c r="AI28" s="12"/>
      <c r="AJ28" s="91">
        <v>40</v>
      </c>
      <c r="AK28" s="12"/>
      <c r="AL28" s="92">
        <v>16.5</v>
      </c>
      <c r="AM28" s="87"/>
      <c r="AN28" s="92">
        <v>41.5</v>
      </c>
      <c r="AO28" s="87"/>
      <c r="AP28" s="93">
        <v>58</v>
      </c>
      <c r="AR28">
        <v>3313.1666666666679</v>
      </c>
      <c r="AT28">
        <v>10560.833333333332</v>
      </c>
      <c r="AV28">
        <v>14786</v>
      </c>
      <c r="AX28">
        <v>28660</v>
      </c>
    </row>
    <row r="29" spans="1:50" x14ac:dyDescent="0.25">
      <c r="A29" s="85" t="str">
        <f>VLOOKUP(F29,'[1]LA Schools 18-19passcodes'!$E$2:$O$105,11,FALSE)</f>
        <v>2117htPe</v>
      </c>
      <c r="B29" s="84">
        <v>122456</v>
      </c>
      <c r="C29" s="85">
        <v>8922117</v>
      </c>
      <c r="D29" s="85">
        <v>892</v>
      </c>
      <c r="E29" s="85" t="s">
        <v>8</v>
      </c>
      <c r="F29" s="86">
        <v>2117</v>
      </c>
      <c r="G29" s="85" t="s">
        <v>19</v>
      </c>
      <c r="H29" s="85" t="s">
        <v>81</v>
      </c>
      <c r="I29" s="85" t="s">
        <v>10</v>
      </c>
      <c r="J29" s="49">
        <v>53532.499999999993</v>
      </c>
      <c r="K29" s="88"/>
      <c r="L29" s="89">
        <v>31228</v>
      </c>
      <c r="M29" s="87"/>
      <c r="N29" s="90">
        <v>53</v>
      </c>
      <c r="O29" s="87"/>
      <c r="P29" s="90">
        <v>13</v>
      </c>
      <c r="Q29" s="12"/>
      <c r="R29" s="91">
        <v>40</v>
      </c>
      <c r="S29" s="87"/>
      <c r="T29" s="90">
        <v>50</v>
      </c>
      <c r="U29" s="87"/>
      <c r="V29" s="90">
        <v>13</v>
      </c>
      <c r="W29" s="12"/>
      <c r="X29" s="91">
        <v>37</v>
      </c>
      <c r="Y29" s="12"/>
      <c r="Z29" s="90">
        <v>102</v>
      </c>
      <c r="AA29" s="87"/>
      <c r="AB29" s="90">
        <v>20</v>
      </c>
      <c r="AC29" s="12"/>
      <c r="AD29" s="91">
        <v>82</v>
      </c>
      <c r="AE29" s="87"/>
      <c r="AF29" s="90">
        <v>113</v>
      </c>
      <c r="AG29" s="87"/>
      <c r="AH29" s="90">
        <v>27</v>
      </c>
      <c r="AI29" s="12"/>
      <c r="AJ29" s="91">
        <v>86</v>
      </c>
      <c r="AK29" s="12"/>
      <c r="AL29" s="92">
        <v>38.5</v>
      </c>
      <c r="AM29" s="87"/>
      <c r="AN29" s="92">
        <v>84</v>
      </c>
      <c r="AO29" s="87"/>
      <c r="AP29" s="93">
        <v>122.5</v>
      </c>
      <c r="AR29">
        <v>382.79166666667152</v>
      </c>
      <c r="AT29">
        <v>22305.208333333328</v>
      </c>
      <c r="AV29">
        <v>31228</v>
      </c>
      <c r="AX29">
        <v>53916</v>
      </c>
    </row>
    <row r="30" spans="1:50" x14ac:dyDescent="0.25">
      <c r="A30" s="85" t="str">
        <f>VLOOKUP(F30,'[1]LA Schools 18-19passcodes'!$E$2:$O$105,11,FALSE)</f>
        <v>2128J7Ya</v>
      </c>
      <c r="B30" s="84">
        <v>122465</v>
      </c>
      <c r="C30" s="85">
        <v>8922128</v>
      </c>
      <c r="D30" s="85">
        <v>892</v>
      </c>
      <c r="E30" s="85" t="s">
        <v>8</v>
      </c>
      <c r="F30" s="86">
        <v>2128</v>
      </c>
      <c r="G30" s="85" t="s">
        <v>20</v>
      </c>
      <c r="H30" s="85" t="s">
        <v>81</v>
      </c>
      <c r="I30" s="85" t="s">
        <v>10</v>
      </c>
      <c r="J30" s="49">
        <v>28186.499999999996</v>
      </c>
      <c r="K30" s="88"/>
      <c r="L30" s="89">
        <v>16443</v>
      </c>
      <c r="M30" s="87"/>
      <c r="N30" s="90">
        <v>28</v>
      </c>
      <c r="O30" s="87"/>
      <c r="P30" s="90">
        <v>2</v>
      </c>
      <c r="Q30" s="12"/>
      <c r="R30" s="91">
        <v>26</v>
      </c>
      <c r="S30" s="87"/>
      <c r="T30" s="90">
        <v>28</v>
      </c>
      <c r="U30" s="87"/>
      <c r="V30" s="90">
        <v>4</v>
      </c>
      <c r="W30" s="12"/>
      <c r="X30" s="91">
        <v>24</v>
      </c>
      <c r="Y30" s="12"/>
      <c r="Z30" s="90">
        <v>56</v>
      </c>
      <c r="AA30" s="87"/>
      <c r="AB30" s="90">
        <v>16</v>
      </c>
      <c r="AC30" s="12"/>
      <c r="AD30" s="91">
        <v>40</v>
      </c>
      <c r="AE30" s="87"/>
      <c r="AF30" s="90">
        <v>57</v>
      </c>
      <c r="AG30" s="87"/>
      <c r="AH30" s="90">
        <v>18</v>
      </c>
      <c r="AI30" s="12"/>
      <c r="AJ30" s="91">
        <v>39</v>
      </c>
      <c r="AK30" s="12"/>
      <c r="AL30" s="92">
        <v>25</v>
      </c>
      <c r="AM30" s="87"/>
      <c r="AN30" s="92">
        <v>39.5</v>
      </c>
      <c r="AO30" s="87"/>
      <c r="AP30" s="93">
        <v>64.5</v>
      </c>
      <c r="AR30">
        <v>2294.625</v>
      </c>
      <c r="AT30">
        <v>11744.374999999998</v>
      </c>
      <c r="AV30">
        <v>16443</v>
      </c>
      <c r="AX30">
        <v>30482</v>
      </c>
    </row>
    <row r="31" spans="1:50" x14ac:dyDescent="0.25">
      <c r="A31" s="85" t="str">
        <f>VLOOKUP(F31,'[1]LA Schools 18-19passcodes'!$E$2:$O$105,11,FALSE)</f>
        <v>21515sf*</v>
      </c>
      <c r="B31" s="84">
        <v>122474</v>
      </c>
      <c r="C31" s="85">
        <v>8922151</v>
      </c>
      <c r="D31" s="85">
        <v>892</v>
      </c>
      <c r="E31" s="85" t="s">
        <v>8</v>
      </c>
      <c r="F31" s="86">
        <v>2151</v>
      </c>
      <c r="G31" s="85" t="s">
        <v>21</v>
      </c>
      <c r="H31" s="85" t="s">
        <v>81</v>
      </c>
      <c r="I31" s="85" t="s">
        <v>10</v>
      </c>
      <c r="J31" s="49">
        <v>47851.499999999993</v>
      </c>
      <c r="K31" s="88"/>
      <c r="L31" s="89">
        <v>27914</v>
      </c>
      <c r="M31" s="87"/>
      <c r="N31" s="90">
        <v>43</v>
      </c>
      <c r="O31" s="87"/>
      <c r="P31" s="90">
        <v>10</v>
      </c>
      <c r="Q31" s="12"/>
      <c r="R31" s="91">
        <v>33</v>
      </c>
      <c r="S31" s="87"/>
      <c r="T31" s="90">
        <v>48</v>
      </c>
      <c r="U31" s="87"/>
      <c r="V31" s="90">
        <v>11</v>
      </c>
      <c r="W31" s="12"/>
      <c r="X31" s="91">
        <v>37</v>
      </c>
      <c r="Y31" s="12"/>
      <c r="Z31" s="90">
        <v>94</v>
      </c>
      <c r="AA31" s="87"/>
      <c r="AB31" s="90">
        <v>19</v>
      </c>
      <c r="AC31" s="12"/>
      <c r="AD31" s="91">
        <v>75</v>
      </c>
      <c r="AE31" s="87"/>
      <c r="AF31" s="90">
        <v>86</v>
      </c>
      <c r="AG31" s="87"/>
      <c r="AH31" s="90">
        <v>16</v>
      </c>
      <c r="AI31" s="12"/>
      <c r="AJ31" s="91">
        <v>70</v>
      </c>
      <c r="AK31" s="12"/>
      <c r="AL31" s="92">
        <v>37</v>
      </c>
      <c r="AM31" s="87"/>
      <c r="AN31" s="92">
        <v>72.5</v>
      </c>
      <c r="AO31" s="87"/>
      <c r="AP31" s="93">
        <v>109.5</v>
      </c>
      <c r="AR31">
        <v>1146.8750000000036</v>
      </c>
      <c r="AT31">
        <v>19938.124999999996</v>
      </c>
      <c r="AV31">
        <v>27914</v>
      </c>
      <c r="AX31">
        <v>48999</v>
      </c>
    </row>
    <row r="32" spans="1:50" x14ac:dyDescent="0.25">
      <c r="A32" s="85" t="str">
        <f>VLOOKUP(F32,'[1]LA Schools 18-19passcodes'!$E$2:$O$105,11,FALSE)</f>
        <v>2153J=#h</v>
      </c>
      <c r="B32" s="84">
        <v>122476</v>
      </c>
      <c r="C32" s="85">
        <v>8922153</v>
      </c>
      <c r="D32" s="85">
        <v>892</v>
      </c>
      <c r="E32" s="85" t="s">
        <v>8</v>
      </c>
      <c r="F32" s="86">
        <v>2153</v>
      </c>
      <c r="G32" s="85" t="s">
        <v>22</v>
      </c>
      <c r="H32" s="85" t="s">
        <v>81</v>
      </c>
      <c r="I32" s="85" t="s">
        <v>10</v>
      </c>
      <c r="J32" s="49">
        <v>37800.499999999993</v>
      </c>
      <c r="K32" s="88"/>
      <c r="L32" s="89">
        <v>22051</v>
      </c>
      <c r="M32" s="87"/>
      <c r="N32" s="90">
        <v>53</v>
      </c>
      <c r="O32" s="87"/>
      <c r="P32" s="90">
        <v>29</v>
      </c>
      <c r="Q32" s="12"/>
      <c r="R32" s="91">
        <v>24</v>
      </c>
      <c r="S32" s="87"/>
      <c r="T32" s="90">
        <v>55</v>
      </c>
      <c r="U32" s="87"/>
      <c r="V32" s="90">
        <v>25</v>
      </c>
      <c r="W32" s="12"/>
      <c r="X32" s="91">
        <v>30</v>
      </c>
      <c r="Y32" s="12"/>
      <c r="Z32" s="90">
        <v>109</v>
      </c>
      <c r="AA32" s="87"/>
      <c r="AB32" s="90">
        <v>53</v>
      </c>
      <c r="AC32" s="12"/>
      <c r="AD32" s="91">
        <v>56</v>
      </c>
      <c r="AE32" s="87"/>
      <c r="AF32" s="90">
        <v>106</v>
      </c>
      <c r="AG32" s="87"/>
      <c r="AH32" s="90">
        <v>49</v>
      </c>
      <c r="AI32" s="12"/>
      <c r="AJ32" s="91">
        <v>57</v>
      </c>
      <c r="AK32" s="12"/>
      <c r="AL32" s="92">
        <v>30</v>
      </c>
      <c r="AM32" s="87"/>
      <c r="AN32" s="92">
        <v>56.5</v>
      </c>
      <c r="AO32" s="87"/>
      <c r="AP32" s="93">
        <v>86.5</v>
      </c>
      <c r="AR32">
        <v>4970.7916666666715</v>
      </c>
      <c r="AT32">
        <v>15750.20833333333</v>
      </c>
      <c r="AV32">
        <v>22051</v>
      </c>
      <c r="AX32">
        <v>42772</v>
      </c>
    </row>
    <row r="33" spans="1:50" x14ac:dyDescent="0.25">
      <c r="A33" s="85" t="str">
        <f>VLOOKUP(F33,'[1]LA Schools 18-19passcodes'!$E$2:$O$105,11,FALSE)</f>
        <v>2157Jgwd</v>
      </c>
      <c r="B33" s="84">
        <v>122480</v>
      </c>
      <c r="C33" s="85">
        <v>8922157</v>
      </c>
      <c r="D33" s="85">
        <v>892</v>
      </c>
      <c r="E33" s="85" t="s">
        <v>8</v>
      </c>
      <c r="F33" s="86">
        <v>2157</v>
      </c>
      <c r="G33" s="85" t="s">
        <v>23</v>
      </c>
      <c r="H33" s="85" t="s">
        <v>81</v>
      </c>
      <c r="I33" s="85" t="s">
        <v>10</v>
      </c>
      <c r="J33" s="49">
        <v>46758.999999999993</v>
      </c>
      <c r="K33" s="88"/>
      <c r="L33" s="89">
        <v>27277</v>
      </c>
      <c r="M33" s="87"/>
      <c r="N33" s="90">
        <v>46</v>
      </c>
      <c r="O33" s="87"/>
      <c r="P33" s="90">
        <v>7</v>
      </c>
      <c r="Q33" s="12"/>
      <c r="R33" s="91">
        <v>39</v>
      </c>
      <c r="S33" s="87"/>
      <c r="T33" s="90">
        <v>46</v>
      </c>
      <c r="U33" s="87"/>
      <c r="V33" s="90">
        <v>8</v>
      </c>
      <c r="W33" s="12"/>
      <c r="X33" s="91">
        <v>38</v>
      </c>
      <c r="Y33" s="12"/>
      <c r="Z33" s="90">
        <v>87</v>
      </c>
      <c r="AA33" s="87"/>
      <c r="AB33" s="90">
        <v>20</v>
      </c>
      <c r="AC33" s="12"/>
      <c r="AD33" s="91">
        <v>67</v>
      </c>
      <c r="AE33" s="87"/>
      <c r="AF33" s="90">
        <v>89</v>
      </c>
      <c r="AG33" s="87"/>
      <c r="AH33" s="90">
        <v>19</v>
      </c>
      <c r="AI33" s="12"/>
      <c r="AJ33" s="91">
        <v>70</v>
      </c>
      <c r="AK33" s="12"/>
      <c r="AL33" s="92">
        <v>38.5</v>
      </c>
      <c r="AM33" s="87"/>
      <c r="AN33" s="92">
        <v>68.5</v>
      </c>
      <c r="AO33" s="87"/>
      <c r="AP33" s="93">
        <v>107</v>
      </c>
      <c r="AR33">
        <v>1911.0833333333358</v>
      </c>
      <c r="AT33">
        <v>19482.916666666664</v>
      </c>
      <c r="AV33">
        <v>27277</v>
      </c>
      <c r="AX33">
        <v>48671</v>
      </c>
    </row>
    <row r="34" spans="1:50" x14ac:dyDescent="0.25">
      <c r="A34" s="85" t="str">
        <f>VLOOKUP(F34,'[1]LA Schools 18-19passcodes'!$E$2:$O$105,11,FALSE)</f>
        <v>2158H?mY</v>
      </c>
      <c r="B34" s="84">
        <v>122481</v>
      </c>
      <c r="C34" s="85">
        <v>8922158</v>
      </c>
      <c r="D34" s="85">
        <v>892</v>
      </c>
      <c r="E34" s="85" t="s">
        <v>8</v>
      </c>
      <c r="F34" s="86">
        <v>2158</v>
      </c>
      <c r="G34" s="85" t="s">
        <v>82</v>
      </c>
      <c r="H34" s="85" t="s">
        <v>81</v>
      </c>
      <c r="I34" s="85" t="s">
        <v>10</v>
      </c>
      <c r="J34" s="49">
        <v>32337.999999999996</v>
      </c>
      <c r="K34" s="88"/>
      <c r="L34" s="89">
        <v>18864</v>
      </c>
      <c r="M34" s="87"/>
      <c r="N34" s="90">
        <v>53</v>
      </c>
      <c r="O34" s="87"/>
      <c r="P34" s="90">
        <v>17</v>
      </c>
      <c r="Q34" s="12"/>
      <c r="R34" s="91">
        <v>36</v>
      </c>
      <c r="S34" s="87"/>
      <c r="T34" s="90">
        <v>58</v>
      </c>
      <c r="U34" s="87"/>
      <c r="V34" s="90">
        <v>23</v>
      </c>
      <c r="W34" s="12"/>
      <c r="X34" s="91">
        <v>35</v>
      </c>
      <c r="Y34" s="12"/>
      <c r="Z34" s="90">
        <v>57</v>
      </c>
      <c r="AA34" s="87"/>
      <c r="AB34" s="90">
        <v>20</v>
      </c>
      <c r="AC34" s="12"/>
      <c r="AD34" s="91">
        <v>37</v>
      </c>
      <c r="AE34" s="87"/>
      <c r="AF34" s="90">
        <v>60</v>
      </c>
      <c r="AG34" s="87"/>
      <c r="AH34" s="90">
        <v>20</v>
      </c>
      <c r="AI34" s="12"/>
      <c r="AJ34" s="91">
        <v>40</v>
      </c>
      <c r="AK34" s="12"/>
      <c r="AL34" s="92">
        <v>35.5</v>
      </c>
      <c r="AM34" s="87"/>
      <c r="AN34" s="92">
        <v>38.5</v>
      </c>
      <c r="AO34" s="87"/>
      <c r="AP34" s="93">
        <v>74</v>
      </c>
      <c r="AR34">
        <v>5097.8333333333358</v>
      </c>
      <c r="AT34">
        <v>13474.166666666664</v>
      </c>
      <c r="AV34">
        <v>18864</v>
      </c>
      <c r="AX34">
        <v>37436</v>
      </c>
    </row>
    <row r="35" spans="1:50" x14ac:dyDescent="0.25">
      <c r="A35" s="85" t="str">
        <f>VLOOKUP(F35,'[1]LA Schools 18-19passcodes'!$E$2:$O$105,11,FALSE)</f>
        <v>2163ZV#U</v>
      </c>
      <c r="B35" s="84">
        <v>122486</v>
      </c>
      <c r="C35" s="85">
        <v>8922163</v>
      </c>
      <c r="D35" s="85">
        <v>892</v>
      </c>
      <c r="E35" s="85" t="s">
        <v>8</v>
      </c>
      <c r="F35" s="86">
        <v>2163</v>
      </c>
      <c r="G35" s="85" t="s">
        <v>24</v>
      </c>
      <c r="H35" s="85" t="s">
        <v>81</v>
      </c>
      <c r="I35" s="85" t="s">
        <v>10</v>
      </c>
      <c r="J35" s="49">
        <v>60087.499999999993</v>
      </c>
      <c r="K35" s="88"/>
      <c r="L35" s="89">
        <v>35052</v>
      </c>
      <c r="M35" s="87"/>
      <c r="N35" s="90">
        <v>54</v>
      </c>
      <c r="O35" s="87"/>
      <c r="P35" s="90">
        <v>4</v>
      </c>
      <c r="Q35" s="12"/>
      <c r="R35" s="91">
        <v>50</v>
      </c>
      <c r="S35" s="87"/>
      <c r="T35" s="90">
        <v>55</v>
      </c>
      <c r="U35" s="87"/>
      <c r="V35" s="90">
        <v>6</v>
      </c>
      <c r="W35" s="12"/>
      <c r="X35" s="91">
        <v>49</v>
      </c>
      <c r="Y35" s="12"/>
      <c r="Z35" s="90">
        <v>100</v>
      </c>
      <c r="AA35" s="87"/>
      <c r="AB35" s="90">
        <v>7</v>
      </c>
      <c r="AC35" s="12"/>
      <c r="AD35" s="91">
        <v>93</v>
      </c>
      <c r="AE35" s="87"/>
      <c r="AF35" s="90">
        <v>92</v>
      </c>
      <c r="AG35" s="87"/>
      <c r="AH35" s="90">
        <v>9</v>
      </c>
      <c r="AI35" s="12"/>
      <c r="AJ35" s="91">
        <v>83</v>
      </c>
      <c r="AK35" s="12"/>
      <c r="AL35" s="92">
        <v>49.5</v>
      </c>
      <c r="AM35" s="87"/>
      <c r="AN35" s="92">
        <v>88</v>
      </c>
      <c r="AO35" s="87"/>
      <c r="AP35" s="93">
        <v>137.5</v>
      </c>
      <c r="AR35">
        <v>-892.45833333332848</v>
      </c>
      <c r="AT35">
        <v>25036.458333333328</v>
      </c>
      <c r="AV35">
        <v>35052</v>
      </c>
      <c r="AX35">
        <v>59196</v>
      </c>
    </row>
    <row r="36" spans="1:50" x14ac:dyDescent="0.25">
      <c r="A36" s="85" t="str">
        <f>VLOOKUP(F36,'[1]LA Schools 18-19passcodes'!$E$2:$O$105,11,FALSE)</f>
        <v>2170t#+k</v>
      </c>
      <c r="B36" s="84">
        <v>122493</v>
      </c>
      <c r="C36" s="85">
        <v>8922170</v>
      </c>
      <c r="D36" s="85">
        <v>892</v>
      </c>
      <c r="E36" s="85" t="s">
        <v>8</v>
      </c>
      <c r="F36" s="86">
        <v>2170</v>
      </c>
      <c r="G36" s="85" t="s">
        <v>25</v>
      </c>
      <c r="H36" s="85" t="s">
        <v>81</v>
      </c>
      <c r="I36" s="85" t="s">
        <v>10</v>
      </c>
      <c r="J36" s="49">
        <v>62709.499999999993</v>
      </c>
      <c r="K36" s="88"/>
      <c r="L36" s="89">
        <v>36581</v>
      </c>
      <c r="M36" s="87"/>
      <c r="N36" s="90">
        <v>57</v>
      </c>
      <c r="O36" s="87"/>
      <c r="P36" s="90">
        <v>13</v>
      </c>
      <c r="Q36" s="12"/>
      <c r="R36" s="91">
        <v>44</v>
      </c>
      <c r="S36" s="87"/>
      <c r="T36" s="90">
        <v>58</v>
      </c>
      <c r="U36" s="87"/>
      <c r="V36" s="90">
        <v>16</v>
      </c>
      <c r="W36" s="12"/>
      <c r="X36" s="91">
        <v>42</v>
      </c>
      <c r="Y36" s="12"/>
      <c r="Z36" s="90">
        <v>116</v>
      </c>
      <c r="AA36" s="87"/>
      <c r="AB36" s="90">
        <v>15</v>
      </c>
      <c r="AC36" s="12"/>
      <c r="AD36" s="91">
        <v>101</v>
      </c>
      <c r="AE36" s="87"/>
      <c r="AF36" s="90">
        <v>113</v>
      </c>
      <c r="AG36" s="87"/>
      <c r="AH36" s="90">
        <v>13</v>
      </c>
      <c r="AI36" s="12"/>
      <c r="AJ36" s="91">
        <v>100</v>
      </c>
      <c r="AK36" s="12"/>
      <c r="AL36" s="92">
        <v>43</v>
      </c>
      <c r="AM36" s="87"/>
      <c r="AN36" s="92">
        <v>100.5</v>
      </c>
      <c r="AO36" s="87"/>
      <c r="AP36" s="93">
        <v>143.5</v>
      </c>
      <c r="AR36">
        <v>-254.95833333332848</v>
      </c>
      <c r="AT36">
        <v>26128.958333333328</v>
      </c>
      <c r="AV36">
        <v>36581</v>
      </c>
      <c r="AX36">
        <v>62455</v>
      </c>
    </row>
    <row r="37" spans="1:50" x14ac:dyDescent="0.25">
      <c r="A37" s="85" t="str">
        <f>VLOOKUP(F37,'[1]LA Schools 18-19passcodes'!$E$2:$O$105,11,FALSE)</f>
        <v>21909YdS</v>
      </c>
      <c r="B37" s="84">
        <v>122508</v>
      </c>
      <c r="C37" s="85">
        <v>8922190</v>
      </c>
      <c r="D37" s="85">
        <v>892</v>
      </c>
      <c r="E37" s="85" t="s">
        <v>8</v>
      </c>
      <c r="F37" s="86">
        <v>2190</v>
      </c>
      <c r="G37" s="85" t="s">
        <v>26</v>
      </c>
      <c r="H37" s="85" t="s">
        <v>81</v>
      </c>
      <c r="I37" s="85" t="s">
        <v>10</v>
      </c>
      <c r="J37" s="49">
        <v>21412.999999999996</v>
      </c>
      <c r="K37" s="88"/>
      <c r="L37" s="89">
        <v>12491</v>
      </c>
      <c r="M37" s="87"/>
      <c r="N37" s="90">
        <v>20</v>
      </c>
      <c r="O37" s="87"/>
      <c r="P37" s="90">
        <v>6</v>
      </c>
      <c r="Q37" s="12"/>
      <c r="R37" s="91">
        <v>14</v>
      </c>
      <c r="S37" s="87"/>
      <c r="T37" s="90">
        <v>21</v>
      </c>
      <c r="U37" s="87"/>
      <c r="V37" s="90">
        <v>8</v>
      </c>
      <c r="W37" s="12"/>
      <c r="X37" s="91">
        <v>13</v>
      </c>
      <c r="Y37" s="12"/>
      <c r="Z37" s="90">
        <v>42</v>
      </c>
      <c r="AA37" s="87"/>
      <c r="AB37" s="90">
        <v>7</v>
      </c>
      <c r="AC37" s="12"/>
      <c r="AD37" s="91">
        <v>35</v>
      </c>
      <c r="AE37" s="87"/>
      <c r="AF37" s="90">
        <v>44</v>
      </c>
      <c r="AG37" s="87"/>
      <c r="AH37" s="90">
        <v>8</v>
      </c>
      <c r="AI37" s="12"/>
      <c r="AJ37" s="91">
        <v>36</v>
      </c>
      <c r="AK37" s="12"/>
      <c r="AL37" s="92">
        <v>13.5</v>
      </c>
      <c r="AM37" s="87"/>
      <c r="AN37" s="92">
        <v>35.5</v>
      </c>
      <c r="AO37" s="87"/>
      <c r="AP37" s="93">
        <v>49</v>
      </c>
      <c r="AR37">
        <v>-765.08333333333212</v>
      </c>
      <c r="AT37">
        <v>8922.0833333333321</v>
      </c>
      <c r="AV37">
        <v>12491</v>
      </c>
      <c r="AX37">
        <v>20648</v>
      </c>
    </row>
    <row r="38" spans="1:50" x14ac:dyDescent="0.25">
      <c r="A38" s="85" t="str">
        <f>VLOOKUP(F38,'[1]LA Schools 18-19passcodes'!$E$2:$O$105,11,FALSE)</f>
        <v>2360v3Rm</v>
      </c>
      <c r="B38" s="84">
        <v>122561</v>
      </c>
      <c r="C38" s="85">
        <v>8922360</v>
      </c>
      <c r="D38" s="85">
        <v>892</v>
      </c>
      <c r="E38" s="85" t="s">
        <v>8</v>
      </c>
      <c r="F38" s="86">
        <v>2360</v>
      </c>
      <c r="G38" s="85" t="s">
        <v>83</v>
      </c>
      <c r="H38" s="85" t="s">
        <v>81</v>
      </c>
      <c r="I38" s="85" t="s">
        <v>10</v>
      </c>
      <c r="J38" s="49">
        <v>27967.999999999996</v>
      </c>
      <c r="K38" s="88"/>
      <c r="L38" s="89">
        <v>16315</v>
      </c>
      <c r="M38" s="87"/>
      <c r="N38" s="90">
        <v>40</v>
      </c>
      <c r="O38" s="87"/>
      <c r="P38" s="90">
        <v>11</v>
      </c>
      <c r="Q38" s="12"/>
      <c r="R38" s="91">
        <v>29</v>
      </c>
      <c r="S38" s="87"/>
      <c r="T38" s="90">
        <v>43</v>
      </c>
      <c r="U38" s="87"/>
      <c r="V38" s="90">
        <v>14</v>
      </c>
      <c r="W38" s="12"/>
      <c r="X38" s="91">
        <v>29</v>
      </c>
      <c r="Y38" s="12"/>
      <c r="Z38" s="90">
        <v>49</v>
      </c>
      <c r="AA38" s="87"/>
      <c r="AB38" s="90">
        <v>15</v>
      </c>
      <c r="AC38" s="12"/>
      <c r="AD38" s="91">
        <v>34</v>
      </c>
      <c r="AE38" s="87"/>
      <c r="AF38" s="90">
        <v>50</v>
      </c>
      <c r="AG38" s="87"/>
      <c r="AH38" s="90">
        <v>14</v>
      </c>
      <c r="AI38" s="12"/>
      <c r="AJ38" s="91">
        <v>36</v>
      </c>
      <c r="AK38" s="12"/>
      <c r="AL38" s="92">
        <v>29</v>
      </c>
      <c r="AM38" s="87"/>
      <c r="AN38" s="92">
        <v>35</v>
      </c>
      <c r="AO38" s="87"/>
      <c r="AP38" s="93">
        <v>64</v>
      </c>
      <c r="AR38">
        <v>2038.6666666666679</v>
      </c>
      <c r="AT38">
        <v>11653.333333333332</v>
      </c>
      <c r="AV38">
        <v>16315</v>
      </c>
      <c r="AX38">
        <v>30007</v>
      </c>
    </row>
    <row r="39" spans="1:50" x14ac:dyDescent="0.25">
      <c r="A39" s="85" t="str">
        <f>VLOOKUP(F39,'[1]LA Schools 18-19passcodes'!$E$2:$O$105,11,FALSE)</f>
        <v>2894TF3X</v>
      </c>
      <c r="B39" s="84">
        <v>122702</v>
      </c>
      <c r="C39" s="85">
        <v>8922894</v>
      </c>
      <c r="D39" s="85">
        <v>892</v>
      </c>
      <c r="E39" s="85" t="s">
        <v>8</v>
      </c>
      <c r="F39" s="86">
        <v>2894</v>
      </c>
      <c r="G39" s="85" t="s">
        <v>27</v>
      </c>
      <c r="H39" s="85" t="s">
        <v>81</v>
      </c>
      <c r="I39" s="85" t="s">
        <v>10</v>
      </c>
      <c r="J39" s="49">
        <v>58994.999999999993</v>
      </c>
      <c r="K39" s="88"/>
      <c r="L39" s="89">
        <v>34414</v>
      </c>
      <c r="M39" s="87"/>
      <c r="N39" s="90">
        <v>44</v>
      </c>
      <c r="O39" s="87"/>
      <c r="P39" s="90">
        <v>11</v>
      </c>
      <c r="Q39" s="12"/>
      <c r="R39" s="91">
        <v>33</v>
      </c>
      <c r="S39" s="87"/>
      <c r="T39" s="90">
        <v>47</v>
      </c>
      <c r="U39" s="87"/>
      <c r="V39" s="90">
        <v>9</v>
      </c>
      <c r="W39" s="12"/>
      <c r="X39" s="91">
        <v>38</v>
      </c>
      <c r="Y39" s="12"/>
      <c r="Z39" s="90">
        <v>111</v>
      </c>
      <c r="AA39" s="87"/>
      <c r="AB39" s="90">
        <v>15</v>
      </c>
      <c r="AC39" s="12"/>
      <c r="AD39" s="91">
        <v>96</v>
      </c>
      <c r="AE39" s="87"/>
      <c r="AF39" s="90">
        <v>110</v>
      </c>
      <c r="AG39" s="87"/>
      <c r="AH39" s="90">
        <v>12</v>
      </c>
      <c r="AI39" s="12"/>
      <c r="AJ39" s="91">
        <v>98</v>
      </c>
      <c r="AK39" s="12"/>
      <c r="AL39" s="92">
        <v>38</v>
      </c>
      <c r="AM39" s="87"/>
      <c r="AN39" s="92">
        <v>97</v>
      </c>
      <c r="AO39" s="87"/>
      <c r="AP39" s="93">
        <v>135</v>
      </c>
      <c r="AR39">
        <v>1656.75</v>
      </c>
      <c r="AT39">
        <v>24581.249999999996</v>
      </c>
      <c r="AV39">
        <v>34414</v>
      </c>
      <c r="AX39">
        <v>60652</v>
      </c>
    </row>
    <row r="40" spans="1:50" x14ac:dyDescent="0.25">
      <c r="A40" s="85" t="str">
        <f>VLOOKUP(F40,'[1]LA Schools 18-19passcodes'!$E$2:$O$105,11,FALSE)</f>
        <v>2897GSt3</v>
      </c>
      <c r="B40" s="84">
        <v>122703</v>
      </c>
      <c r="C40" s="85">
        <v>8922897</v>
      </c>
      <c r="D40" s="85">
        <v>892</v>
      </c>
      <c r="E40" s="85" t="s">
        <v>8</v>
      </c>
      <c r="F40" s="86">
        <v>2897</v>
      </c>
      <c r="G40" s="85" t="s">
        <v>28</v>
      </c>
      <c r="H40" s="85" t="s">
        <v>81</v>
      </c>
      <c r="I40" s="85" t="s">
        <v>10</v>
      </c>
      <c r="J40" s="49">
        <v>12235.999999999998</v>
      </c>
      <c r="K40" s="88"/>
      <c r="L40" s="89">
        <v>7138</v>
      </c>
      <c r="M40" s="87"/>
      <c r="N40" s="90">
        <v>20</v>
      </c>
      <c r="O40" s="87"/>
      <c r="P40" s="90">
        <v>9</v>
      </c>
      <c r="Q40" s="12"/>
      <c r="R40" s="91">
        <v>11</v>
      </c>
      <c r="S40" s="87"/>
      <c r="T40" s="90">
        <v>18</v>
      </c>
      <c r="U40" s="87"/>
      <c r="V40" s="90">
        <v>7</v>
      </c>
      <c r="W40" s="12"/>
      <c r="X40" s="91">
        <v>11</v>
      </c>
      <c r="Y40" s="12"/>
      <c r="Z40" s="90">
        <v>37</v>
      </c>
      <c r="AA40" s="87"/>
      <c r="AB40" s="90">
        <v>23</v>
      </c>
      <c r="AC40" s="12"/>
      <c r="AD40" s="91">
        <v>14</v>
      </c>
      <c r="AE40" s="87"/>
      <c r="AF40" s="90">
        <v>41</v>
      </c>
      <c r="AG40" s="87"/>
      <c r="AH40" s="90">
        <v>21</v>
      </c>
      <c r="AI40" s="12"/>
      <c r="AJ40" s="91">
        <v>20</v>
      </c>
      <c r="AK40" s="12"/>
      <c r="AL40" s="92">
        <v>11</v>
      </c>
      <c r="AM40" s="87"/>
      <c r="AN40" s="92">
        <v>17</v>
      </c>
      <c r="AO40" s="87"/>
      <c r="AP40" s="93">
        <v>28</v>
      </c>
      <c r="AR40">
        <v>-383.33333333333212</v>
      </c>
      <c r="AT40">
        <v>5098.3333333333321</v>
      </c>
      <c r="AV40">
        <v>7138</v>
      </c>
      <c r="AX40">
        <v>11853</v>
      </c>
    </row>
    <row r="41" spans="1:50" x14ac:dyDescent="0.25">
      <c r="A41" s="85" t="str">
        <f>VLOOKUP(F41,'[1]LA Schools 18-19passcodes'!$E$2:$O$105,11,FALSE)</f>
        <v>2017bKjU</v>
      </c>
      <c r="B41" s="84">
        <v>122721</v>
      </c>
      <c r="C41" s="85">
        <v>8922917</v>
      </c>
      <c r="D41" s="85">
        <v>892</v>
      </c>
      <c r="E41" s="85" t="s">
        <v>8</v>
      </c>
      <c r="F41" s="86">
        <v>2017</v>
      </c>
      <c r="G41" s="85" t="s">
        <v>29</v>
      </c>
      <c r="H41" s="85" t="s">
        <v>81</v>
      </c>
      <c r="I41" s="85" t="s">
        <v>10</v>
      </c>
      <c r="J41" s="49">
        <v>20101.999999999996</v>
      </c>
      <c r="K41" s="88"/>
      <c r="L41" s="89">
        <v>11727</v>
      </c>
      <c r="M41" s="87"/>
      <c r="N41" s="90">
        <v>29</v>
      </c>
      <c r="O41" s="87"/>
      <c r="P41" s="90">
        <v>13</v>
      </c>
      <c r="Q41" s="12"/>
      <c r="R41" s="91">
        <v>16</v>
      </c>
      <c r="S41" s="87"/>
      <c r="T41" s="90">
        <v>28</v>
      </c>
      <c r="U41" s="87"/>
      <c r="V41" s="90">
        <v>15</v>
      </c>
      <c r="W41" s="12"/>
      <c r="X41" s="91">
        <v>13</v>
      </c>
      <c r="Y41" s="12"/>
      <c r="Z41" s="90">
        <v>56</v>
      </c>
      <c r="AA41" s="87"/>
      <c r="AB41" s="90">
        <v>27</v>
      </c>
      <c r="AC41" s="12"/>
      <c r="AD41" s="91">
        <v>29</v>
      </c>
      <c r="AE41" s="87"/>
      <c r="AF41" s="90">
        <v>57</v>
      </c>
      <c r="AG41" s="87"/>
      <c r="AH41" s="90">
        <v>23</v>
      </c>
      <c r="AI41" s="12"/>
      <c r="AJ41" s="91">
        <v>34</v>
      </c>
      <c r="AK41" s="12"/>
      <c r="AL41" s="92">
        <v>14.5</v>
      </c>
      <c r="AM41" s="87"/>
      <c r="AN41" s="92">
        <v>31.5</v>
      </c>
      <c r="AO41" s="87"/>
      <c r="AP41" s="93">
        <v>46</v>
      </c>
      <c r="AR41">
        <v>1911.1666666666679</v>
      </c>
      <c r="AT41">
        <v>8375.8333333333321</v>
      </c>
      <c r="AV41">
        <v>11727</v>
      </c>
      <c r="AX41">
        <v>22014</v>
      </c>
    </row>
    <row r="42" spans="1:50" x14ac:dyDescent="0.25">
      <c r="A42" s="85" t="str">
        <f>VLOOKUP(F42,'[1]LA Schools 18-19passcodes'!$E$2:$O$105,11,FALSE)</f>
        <v>29299aP3</v>
      </c>
      <c r="B42" s="84">
        <v>122733</v>
      </c>
      <c r="C42" s="85">
        <v>8922929</v>
      </c>
      <c r="D42" s="85">
        <v>892</v>
      </c>
      <c r="E42" s="85" t="s">
        <v>8</v>
      </c>
      <c r="F42" s="86">
        <v>2929</v>
      </c>
      <c r="G42" s="85" t="s">
        <v>30</v>
      </c>
      <c r="H42" s="85" t="s">
        <v>81</v>
      </c>
      <c r="I42" s="85" t="s">
        <v>10</v>
      </c>
      <c r="J42" s="49">
        <v>65331.499999999993</v>
      </c>
      <c r="K42" s="88"/>
      <c r="L42" s="89">
        <v>38111</v>
      </c>
      <c r="M42" s="87"/>
      <c r="N42" s="90">
        <v>60</v>
      </c>
      <c r="O42" s="87"/>
      <c r="P42" s="90">
        <v>9</v>
      </c>
      <c r="Q42" s="12"/>
      <c r="R42" s="91">
        <v>51</v>
      </c>
      <c r="S42" s="87"/>
      <c r="T42" s="90">
        <v>38</v>
      </c>
      <c r="U42" s="87"/>
      <c r="V42" s="90">
        <v>11</v>
      </c>
      <c r="W42" s="12"/>
      <c r="X42" s="91">
        <v>27</v>
      </c>
      <c r="Y42" s="12"/>
      <c r="Z42" s="90">
        <v>159</v>
      </c>
      <c r="AA42" s="87"/>
      <c r="AB42" s="90">
        <v>30</v>
      </c>
      <c r="AC42" s="12"/>
      <c r="AD42" s="91">
        <v>129</v>
      </c>
      <c r="AE42" s="87"/>
      <c r="AF42" s="90">
        <v>115</v>
      </c>
      <c r="AG42" s="87"/>
      <c r="AH42" s="90">
        <v>23</v>
      </c>
      <c r="AI42" s="12"/>
      <c r="AJ42" s="91">
        <v>92</v>
      </c>
      <c r="AK42" s="12"/>
      <c r="AL42" s="92">
        <v>39</v>
      </c>
      <c r="AM42" s="87"/>
      <c r="AN42" s="92">
        <v>110.5</v>
      </c>
      <c r="AO42" s="87"/>
      <c r="AP42" s="93">
        <v>149.5</v>
      </c>
      <c r="AR42">
        <v>-11981.458333333328</v>
      </c>
      <c r="AT42">
        <v>27221.458333333328</v>
      </c>
      <c r="AV42">
        <v>38111</v>
      </c>
      <c r="AX42">
        <v>53351</v>
      </c>
    </row>
    <row r="43" spans="1:50" x14ac:dyDescent="0.25">
      <c r="A43" s="85" t="str">
        <f>VLOOKUP(F43,'[1]LA Schools 18-19passcodes'!$E$2:$O$105,11,FALSE)</f>
        <v>2935VcP9</v>
      </c>
      <c r="B43" s="84">
        <v>122739</v>
      </c>
      <c r="C43" s="85">
        <v>8922935</v>
      </c>
      <c r="D43" s="85">
        <v>892</v>
      </c>
      <c r="E43" s="85" t="s">
        <v>8</v>
      </c>
      <c r="F43" s="86">
        <v>2935</v>
      </c>
      <c r="G43" s="85" t="s">
        <v>31</v>
      </c>
      <c r="H43" s="85" t="s">
        <v>81</v>
      </c>
      <c r="I43" s="85" t="s">
        <v>10</v>
      </c>
      <c r="J43" s="49">
        <v>47195.999999999993</v>
      </c>
      <c r="K43" s="88"/>
      <c r="L43" s="89">
        <v>27531</v>
      </c>
      <c r="M43" s="87"/>
      <c r="N43" s="90">
        <v>57</v>
      </c>
      <c r="O43" s="87"/>
      <c r="P43" s="90">
        <v>16</v>
      </c>
      <c r="Q43" s="12"/>
      <c r="R43" s="91">
        <v>41</v>
      </c>
      <c r="S43" s="87"/>
      <c r="T43" s="90">
        <v>55</v>
      </c>
      <c r="U43" s="87"/>
      <c r="V43" s="90">
        <v>18</v>
      </c>
      <c r="W43" s="12"/>
      <c r="X43" s="91">
        <v>37</v>
      </c>
      <c r="Y43" s="12"/>
      <c r="Z43" s="90">
        <v>94</v>
      </c>
      <c r="AA43" s="87"/>
      <c r="AB43" s="90">
        <v>31</v>
      </c>
      <c r="AC43" s="12"/>
      <c r="AD43" s="91">
        <v>63</v>
      </c>
      <c r="AE43" s="87"/>
      <c r="AF43" s="90">
        <v>103</v>
      </c>
      <c r="AG43" s="87"/>
      <c r="AH43" s="90">
        <v>28</v>
      </c>
      <c r="AI43" s="12"/>
      <c r="AJ43" s="91">
        <v>75</v>
      </c>
      <c r="AK43" s="12"/>
      <c r="AL43" s="92">
        <v>39</v>
      </c>
      <c r="AM43" s="87"/>
      <c r="AN43" s="92">
        <v>69</v>
      </c>
      <c r="AO43" s="87"/>
      <c r="AP43" s="93">
        <v>108</v>
      </c>
      <c r="AR43">
        <v>2931.0000000000036</v>
      </c>
      <c r="AT43">
        <v>19664.999999999996</v>
      </c>
      <c r="AV43">
        <v>27531</v>
      </c>
      <c r="AX43">
        <v>50127</v>
      </c>
    </row>
    <row r="44" spans="1:50" x14ac:dyDescent="0.25">
      <c r="A44" s="85" t="str">
        <f>VLOOKUP(F44,'[1]LA Schools 18-19passcodes'!$E$2:$O$105,11,FALSE)</f>
        <v>3312vqSr</v>
      </c>
      <c r="B44" s="84">
        <v>122777</v>
      </c>
      <c r="C44" s="85">
        <v>8923312</v>
      </c>
      <c r="D44" s="85">
        <v>892</v>
      </c>
      <c r="E44" s="85" t="s">
        <v>8</v>
      </c>
      <c r="F44" s="86">
        <v>3312</v>
      </c>
      <c r="G44" s="85" t="s">
        <v>33</v>
      </c>
      <c r="H44" s="85" t="s">
        <v>81</v>
      </c>
      <c r="I44" s="85" t="s">
        <v>32</v>
      </c>
      <c r="J44" s="49">
        <v>67516.499999999985</v>
      </c>
      <c r="K44" s="88"/>
      <c r="L44" s="89">
        <v>39385</v>
      </c>
      <c r="M44" s="87"/>
      <c r="N44" s="90">
        <v>58</v>
      </c>
      <c r="O44" s="87"/>
      <c r="P44" s="90">
        <v>3</v>
      </c>
      <c r="Q44" s="12"/>
      <c r="R44" s="91">
        <v>55</v>
      </c>
      <c r="S44" s="87"/>
      <c r="T44" s="90">
        <v>58</v>
      </c>
      <c r="U44" s="87"/>
      <c r="V44" s="90">
        <v>2</v>
      </c>
      <c r="W44" s="12"/>
      <c r="X44" s="91">
        <v>56</v>
      </c>
      <c r="Y44" s="12"/>
      <c r="Z44" s="90">
        <v>103</v>
      </c>
      <c r="AA44" s="87"/>
      <c r="AB44" s="90">
        <v>3</v>
      </c>
      <c r="AC44" s="12"/>
      <c r="AD44" s="91">
        <v>100</v>
      </c>
      <c r="AE44" s="87"/>
      <c r="AF44" s="90">
        <v>101</v>
      </c>
      <c r="AG44" s="87"/>
      <c r="AH44" s="90">
        <v>4</v>
      </c>
      <c r="AI44" s="12"/>
      <c r="AJ44" s="91">
        <v>97</v>
      </c>
      <c r="AK44" s="12"/>
      <c r="AL44" s="92">
        <v>56</v>
      </c>
      <c r="AM44" s="87"/>
      <c r="AN44" s="92">
        <v>98.5</v>
      </c>
      <c r="AO44" s="87"/>
      <c r="AP44" s="93">
        <v>154.5</v>
      </c>
      <c r="AR44">
        <v>6628.125</v>
      </c>
      <c r="AT44">
        <v>28131.874999999996</v>
      </c>
      <c r="AV44">
        <v>39385</v>
      </c>
      <c r="AX44">
        <v>74145</v>
      </c>
    </row>
    <row r="45" spans="1:50" x14ac:dyDescent="0.25">
      <c r="A45" s="85" t="str">
        <f>VLOOKUP(F45,'[1]LA Schools 18-19passcodes'!$E$2:$O$105,11,FALSE)</f>
        <v>7035cXP%</v>
      </c>
      <c r="B45" s="84">
        <v>122964</v>
      </c>
      <c r="C45" s="85">
        <v>8927035</v>
      </c>
      <c r="D45" s="85">
        <v>892</v>
      </c>
      <c r="E45" s="85" t="s">
        <v>8</v>
      </c>
      <c r="F45" s="86">
        <v>7035</v>
      </c>
      <c r="G45" s="85" t="s">
        <v>34</v>
      </c>
      <c r="H45" s="85" t="s">
        <v>81</v>
      </c>
      <c r="I45" s="85" t="s">
        <v>35</v>
      </c>
      <c r="J45" s="49">
        <v>1966.4999999999998</v>
      </c>
      <c r="K45" s="88"/>
      <c r="L45" s="89">
        <v>1148</v>
      </c>
      <c r="M45" s="87"/>
      <c r="N45" s="90">
        <v>0</v>
      </c>
      <c r="O45" s="87"/>
      <c r="P45" s="90">
        <v>0</v>
      </c>
      <c r="Q45" s="12"/>
      <c r="R45" s="91">
        <v>0</v>
      </c>
      <c r="S45" s="87"/>
      <c r="T45" s="90">
        <v>0</v>
      </c>
      <c r="U45" s="87"/>
      <c r="V45" s="90">
        <v>0</v>
      </c>
      <c r="W45" s="12"/>
      <c r="X45" s="91">
        <v>0</v>
      </c>
      <c r="Y45" s="12"/>
      <c r="Z45" s="90">
        <v>10</v>
      </c>
      <c r="AA45" s="87"/>
      <c r="AB45" s="90">
        <v>5</v>
      </c>
      <c r="AC45" s="12"/>
      <c r="AD45" s="91">
        <v>5</v>
      </c>
      <c r="AE45" s="87"/>
      <c r="AF45" s="90">
        <v>8</v>
      </c>
      <c r="AG45" s="87"/>
      <c r="AH45" s="90">
        <v>4</v>
      </c>
      <c r="AI45" s="12"/>
      <c r="AJ45" s="91">
        <v>4</v>
      </c>
      <c r="AK45" s="12"/>
      <c r="AL45" s="92">
        <v>0</v>
      </c>
      <c r="AM45" s="87"/>
      <c r="AN45" s="92">
        <v>4.5</v>
      </c>
      <c r="AO45" s="87"/>
      <c r="AP45" s="93">
        <v>4.5</v>
      </c>
      <c r="AR45">
        <v>764.625</v>
      </c>
      <c r="AT45">
        <v>819.37499999999989</v>
      </c>
      <c r="AV45">
        <v>1148</v>
      </c>
      <c r="AX45">
        <v>2732</v>
      </c>
    </row>
    <row r="46" spans="1:50" x14ac:dyDescent="0.25">
      <c r="A46" s="85" t="str">
        <f>VLOOKUP(F46,'[1]LA Schools 18-19passcodes'!$E$2:$O$105,11,FALSE)</f>
        <v>3326qLP&gt;</v>
      </c>
      <c r="B46" s="84">
        <v>131005</v>
      </c>
      <c r="C46" s="85">
        <v>8923326</v>
      </c>
      <c r="D46" s="85">
        <v>892</v>
      </c>
      <c r="E46" s="85" t="s">
        <v>8</v>
      </c>
      <c r="F46" s="86">
        <v>3326</v>
      </c>
      <c r="G46" s="85" t="s">
        <v>36</v>
      </c>
      <c r="H46" s="85" t="s">
        <v>81</v>
      </c>
      <c r="I46" s="85" t="s">
        <v>10</v>
      </c>
      <c r="J46" s="49">
        <v>50691.999999999993</v>
      </c>
      <c r="K46" s="88"/>
      <c r="L46" s="89">
        <v>29571</v>
      </c>
      <c r="M46" s="87"/>
      <c r="N46" s="90">
        <v>58</v>
      </c>
      <c r="O46" s="87"/>
      <c r="P46" s="90">
        <v>20</v>
      </c>
      <c r="Q46" s="12"/>
      <c r="R46" s="91">
        <v>38</v>
      </c>
      <c r="S46" s="87"/>
      <c r="T46" s="90">
        <v>55</v>
      </c>
      <c r="U46" s="87"/>
      <c r="V46" s="90">
        <v>18</v>
      </c>
      <c r="W46" s="12"/>
      <c r="X46" s="91">
        <v>37</v>
      </c>
      <c r="Y46" s="12"/>
      <c r="Z46" s="90">
        <v>111</v>
      </c>
      <c r="AA46" s="87"/>
      <c r="AB46" s="90">
        <v>33</v>
      </c>
      <c r="AC46" s="12"/>
      <c r="AD46" s="91">
        <v>78</v>
      </c>
      <c r="AE46" s="87"/>
      <c r="AF46" s="90">
        <v>112</v>
      </c>
      <c r="AG46" s="87"/>
      <c r="AH46" s="90">
        <v>33</v>
      </c>
      <c r="AI46" s="12"/>
      <c r="AJ46" s="91">
        <v>79</v>
      </c>
      <c r="AK46" s="12"/>
      <c r="AL46" s="92">
        <v>37.5</v>
      </c>
      <c r="AM46" s="87"/>
      <c r="AN46" s="92">
        <v>78.5</v>
      </c>
      <c r="AO46" s="87"/>
      <c r="AP46" s="93">
        <v>116</v>
      </c>
      <c r="AR46">
        <v>8666.3333333333358</v>
      </c>
      <c r="AT46">
        <v>21121.666666666664</v>
      </c>
      <c r="AV46">
        <v>29571</v>
      </c>
      <c r="AX46">
        <v>59359</v>
      </c>
    </row>
    <row r="47" spans="1:50" x14ac:dyDescent="0.25">
      <c r="A47" s="85" t="str">
        <f>VLOOKUP(F47,'[1]LA Schools 18-19passcodes'!$E$2:$O$105,11,FALSE)</f>
        <v>33279Cbu</v>
      </c>
      <c r="B47" s="84">
        <v>131006</v>
      </c>
      <c r="C47" s="85">
        <v>8923327</v>
      </c>
      <c r="D47" s="85">
        <v>892</v>
      </c>
      <c r="E47" s="85" t="s">
        <v>8</v>
      </c>
      <c r="F47" s="86">
        <v>3327</v>
      </c>
      <c r="G47" s="85" t="s">
        <v>37</v>
      </c>
      <c r="H47" s="85" t="s">
        <v>81</v>
      </c>
      <c r="I47" s="85" t="s">
        <v>10</v>
      </c>
      <c r="J47" s="49">
        <v>30589.999999999996</v>
      </c>
      <c r="K47" s="88"/>
      <c r="L47" s="89">
        <v>17845</v>
      </c>
      <c r="M47" s="87"/>
      <c r="N47" s="90">
        <v>23</v>
      </c>
      <c r="O47" s="87"/>
      <c r="P47" s="90">
        <v>7</v>
      </c>
      <c r="Q47" s="12"/>
      <c r="R47" s="91">
        <v>16</v>
      </c>
      <c r="S47" s="87"/>
      <c r="T47" s="90">
        <v>24</v>
      </c>
      <c r="U47" s="87"/>
      <c r="V47" s="90">
        <v>8</v>
      </c>
      <c r="W47" s="12"/>
      <c r="X47" s="91">
        <v>16</v>
      </c>
      <c r="Y47" s="12"/>
      <c r="Z47" s="90">
        <v>74</v>
      </c>
      <c r="AA47" s="87"/>
      <c r="AB47" s="90">
        <v>23</v>
      </c>
      <c r="AC47" s="12"/>
      <c r="AD47" s="91">
        <v>51</v>
      </c>
      <c r="AE47" s="87"/>
      <c r="AF47" s="90">
        <v>78</v>
      </c>
      <c r="AG47" s="87"/>
      <c r="AH47" s="90">
        <v>21</v>
      </c>
      <c r="AI47" s="12"/>
      <c r="AJ47" s="91">
        <v>57</v>
      </c>
      <c r="AK47" s="12"/>
      <c r="AL47" s="92">
        <v>16</v>
      </c>
      <c r="AM47" s="87"/>
      <c r="AN47" s="92">
        <v>54</v>
      </c>
      <c r="AO47" s="87"/>
      <c r="AP47" s="93">
        <v>70</v>
      </c>
      <c r="AR47">
        <v>-1657.8333333333321</v>
      </c>
      <c r="AT47">
        <v>12745.833333333332</v>
      </c>
      <c r="AV47">
        <v>17845</v>
      </c>
      <c r="AX47">
        <v>28933</v>
      </c>
    </row>
    <row r="48" spans="1:50" x14ac:dyDescent="0.25">
      <c r="A48" s="85" t="str">
        <f>VLOOKUP(F48,'[1]LA Schools 18-19passcodes'!$E$2:$O$105,11,FALSE)</f>
        <v>3329yZe4</v>
      </c>
      <c r="B48" s="84">
        <v>131007</v>
      </c>
      <c r="C48" s="85">
        <v>8923329</v>
      </c>
      <c r="D48" s="85">
        <v>892</v>
      </c>
      <c r="E48" s="85" t="s">
        <v>8</v>
      </c>
      <c r="F48" s="86">
        <v>3329</v>
      </c>
      <c r="G48" s="85" t="s">
        <v>38</v>
      </c>
      <c r="H48" s="85" t="s">
        <v>81</v>
      </c>
      <c r="I48" s="85" t="s">
        <v>10</v>
      </c>
      <c r="J48" s="49">
        <v>64020.499999999993</v>
      </c>
      <c r="K48" s="88"/>
      <c r="L48" s="89">
        <v>37346</v>
      </c>
      <c r="M48" s="87"/>
      <c r="N48" s="90">
        <v>60</v>
      </c>
      <c r="O48" s="87"/>
      <c r="P48" s="90">
        <v>8</v>
      </c>
      <c r="Q48" s="12"/>
      <c r="R48" s="91">
        <v>52</v>
      </c>
      <c r="S48" s="87"/>
      <c r="T48" s="90">
        <v>60</v>
      </c>
      <c r="U48" s="87"/>
      <c r="V48" s="90">
        <v>9</v>
      </c>
      <c r="W48" s="12"/>
      <c r="X48" s="91">
        <v>51</v>
      </c>
      <c r="Y48" s="12"/>
      <c r="Z48" s="90">
        <v>121</v>
      </c>
      <c r="AA48" s="87"/>
      <c r="AB48" s="90">
        <v>28</v>
      </c>
      <c r="AC48" s="12"/>
      <c r="AD48" s="91">
        <v>93</v>
      </c>
      <c r="AE48" s="87"/>
      <c r="AF48" s="90">
        <v>121</v>
      </c>
      <c r="AG48" s="87"/>
      <c r="AH48" s="90">
        <v>24</v>
      </c>
      <c r="AI48" s="12"/>
      <c r="AJ48" s="91">
        <v>97</v>
      </c>
      <c r="AK48" s="12"/>
      <c r="AL48" s="92">
        <v>51.5</v>
      </c>
      <c r="AM48" s="87"/>
      <c r="AN48" s="92">
        <v>95</v>
      </c>
      <c r="AO48" s="87"/>
      <c r="AP48" s="93">
        <v>146.5</v>
      </c>
      <c r="AR48">
        <v>1401.7916666666715</v>
      </c>
      <c r="AT48">
        <v>26675.208333333328</v>
      </c>
      <c r="AV48">
        <v>37346</v>
      </c>
      <c r="AX48">
        <v>65423</v>
      </c>
    </row>
    <row r="49" spans="1:50" x14ac:dyDescent="0.25">
      <c r="A49" s="85" t="str">
        <f>VLOOKUP(F49,'[1]LA Schools 18-19passcodes'!$E$2:$O$105,11,FALSE)</f>
        <v>3328#Lxm</v>
      </c>
      <c r="B49" s="84">
        <v>131017</v>
      </c>
      <c r="C49" s="85">
        <v>8923328</v>
      </c>
      <c r="D49" s="85">
        <v>892</v>
      </c>
      <c r="E49" s="85" t="s">
        <v>8</v>
      </c>
      <c r="F49" s="86">
        <v>3328</v>
      </c>
      <c r="G49" s="85" t="s">
        <v>39</v>
      </c>
      <c r="H49" s="85" t="s">
        <v>81</v>
      </c>
      <c r="I49" s="85" t="s">
        <v>10</v>
      </c>
      <c r="J49" s="49">
        <v>26001.499999999996</v>
      </c>
      <c r="K49" s="88"/>
      <c r="L49" s="89">
        <v>15168</v>
      </c>
      <c r="M49" s="87"/>
      <c r="N49" s="90">
        <v>28</v>
      </c>
      <c r="O49" s="87"/>
      <c r="P49" s="90">
        <v>7</v>
      </c>
      <c r="Q49" s="12"/>
      <c r="R49" s="91">
        <v>21</v>
      </c>
      <c r="S49" s="87"/>
      <c r="T49" s="90">
        <v>25</v>
      </c>
      <c r="U49" s="87"/>
      <c r="V49" s="90">
        <v>8</v>
      </c>
      <c r="W49" s="12"/>
      <c r="X49" s="91">
        <v>17</v>
      </c>
      <c r="Y49" s="12"/>
      <c r="Z49" s="90">
        <v>55</v>
      </c>
      <c r="AA49" s="87"/>
      <c r="AB49" s="90">
        <v>17</v>
      </c>
      <c r="AC49" s="12"/>
      <c r="AD49" s="91">
        <v>38</v>
      </c>
      <c r="AE49" s="87"/>
      <c r="AF49" s="90">
        <v>57</v>
      </c>
      <c r="AG49" s="87"/>
      <c r="AH49" s="90">
        <v>14</v>
      </c>
      <c r="AI49" s="12"/>
      <c r="AJ49" s="91">
        <v>43</v>
      </c>
      <c r="AK49" s="12"/>
      <c r="AL49" s="92">
        <v>19</v>
      </c>
      <c r="AM49" s="87"/>
      <c r="AN49" s="92">
        <v>40.5</v>
      </c>
      <c r="AO49" s="87"/>
      <c r="AP49" s="93">
        <v>59.5</v>
      </c>
      <c r="AR49">
        <v>2039.0416666666679</v>
      </c>
      <c r="AT49">
        <v>10833.958333333332</v>
      </c>
      <c r="AV49">
        <v>15168</v>
      </c>
      <c r="AX49">
        <v>28041</v>
      </c>
    </row>
    <row r="50" spans="1:50" x14ac:dyDescent="0.25">
      <c r="A50" s="85" t="s">
        <v>181</v>
      </c>
      <c r="B50" s="84">
        <v>133164</v>
      </c>
      <c r="C50" s="85">
        <v>8921109</v>
      </c>
      <c r="D50" s="85">
        <v>892</v>
      </c>
      <c r="E50" s="85" t="s">
        <v>8</v>
      </c>
      <c r="F50" s="86">
        <v>1109</v>
      </c>
      <c r="G50" s="85" t="s">
        <v>84</v>
      </c>
      <c r="H50" s="85" t="s">
        <v>81</v>
      </c>
      <c r="I50" s="85" t="s">
        <v>165</v>
      </c>
      <c r="J50" s="49">
        <v>1747.9999999999998</v>
      </c>
      <c r="K50" s="88"/>
      <c r="L50" s="89">
        <v>1020</v>
      </c>
      <c r="M50" s="87"/>
      <c r="N50" s="90">
        <v>2</v>
      </c>
      <c r="O50" s="87"/>
      <c r="P50" s="90">
        <v>0</v>
      </c>
      <c r="Q50" s="12"/>
      <c r="R50" s="91">
        <v>2</v>
      </c>
      <c r="S50" s="87"/>
      <c r="T50" s="90">
        <v>0</v>
      </c>
      <c r="U50" s="87"/>
      <c r="V50" s="90">
        <v>0</v>
      </c>
      <c r="W50" s="12"/>
      <c r="X50" s="91">
        <v>0</v>
      </c>
      <c r="Y50" s="12"/>
      <c r="Z50" s="90">
        <v>6</v>
      </c>
      <c r="AA50" s="87"/>
      <c r="AB50" s="90">
        <v>0</v>
      </c>
      <c r="AC50" s="12"/>
      <c r="AD50" s="91">
        <v>6</v>
      </c>
      <c r="AE50" s="87"/>
      <c r="AF50" s="90">
        <v>0</v>
      </c>
      <c r="AG50" s="87"/>
      <c r="AH50" s="90">
        <v>0</v>
      </c>
      <c r="AI50" s="12"/>
      <c r="AJ50" s="91">
        <v>0</v>
      </c>
      <c r="AK50" s="12"/>
      <c r="AL50" s="92">
        <v>1</v>
      </c>
      <c r="AM50" s="87"/>
      <c r="AN50" s="92">
        <v>3</v>
      </c>
      <c r="AO50" s="87"/>
      <c r="AP50" s="93">
        <v>4</v>
      </c>
      <c r="AR50">
        <v>1019.6666666666667</v>
      </c>
      <c r="AT50">
        <v>728.33333333333326</v>
      </c>
      <c r="AV50">
        <v>1020</v>
      </c>
      <c r="AX50">
        <v>2768</v>
      </c>
    </row>
    <row r="51" spans="1:50" x14ac:dyDescent="0.25">
      <c r="A51" s="85" t="str">
        <f>VLOOKUP(F51,'[1]LA Schools 18-19passcodes'!$E$2:$O$105,11,FALSE)</f>
        <v>3323uAnN</v>
      </c>
      <c r="B51" s="84">
        <v>134841</v>
      </c>
      <c r="C51" s="85">
        <v>8923323</v>
      </c>
      <c r="D51" s="85">
        <v>892</v>
      </c>
      <c r="E51" s="85" t="s">
        <v>8</v>
      </c>
      <c r="F51" s="86">
        <v>3323</v>
      </c>
      <c r="G51" s="85" t="s">
        <v>40</v>
      </c>
      <c r="H51" s="85" t="s">
        <v>81</v>
      </c>
      <c r="I51" s="85" t="s">
        <v>10</v>
      </c>
      <c r="J51" s="49">
        <v>51347.499999999993</v>
      </c>
      <c r="K51" s="88"/>
      <c r="L51" s="89">
        <v>29953</v>
      </c>
      <c r="M51" s="87"/>
      <c r="N51" s="90">
        <v>42</v>
      </c>
      <c r="O51" s="87"/>
      <c r="P51" s="90">
        <v>6</v>
      </c>
      <c r="Q51" s="12"/>
      <c r="R51" s="91">
        <v>36</v>
      </c>
      <c r="S51" s="87"/>
      <c r="T51" s="90">
        <v>40</v>
      </c>
      <c r="U51" s="87"/>
      <c r="V51" s="90">
        <v>9</v>
      </c>
      <c r="W51" s="12"/>
      <c r="X51" s="91">
        <v>31</v>
      </c>
      <c r="Y51" s="12"/>
      <c r="Z51" s="90">
        <v>107</v>
      </c>
      <c r="AA51" s="87"/>
      <c r="AB51" s="90">
        <v>22</v>
      </c>
      <c r="AC51" s="12"/>
      <c r="AD51" s="91">
        <v>85</v>
      </c>
      <c r="AE51" s="87"/>
      <c r="AF51" s="90">
        <v>108</v>
      </c>
      <c r="AG51" s="87"/>
      <c r="AH51" s="90">
        <v>25</v>
      </c>
      <c r="AI51" s="12"/>
      <c r="AJ51" s="91">
        <v>83</v>
      </c>
      <c r="AK51" s="12"/>
      <c r="AL51" s="92">
        <v>33.5</v>
      </c>
      <c r="AM51" s="87"/>
      <c r="AN51" s="92">
        <v>84</v>
      </c>
      <c r="AO51" s="87"/>
      <c r="AP51" s="93">
        <v>117.5</v>
      </c>
      <c r="AR51">
        <v>1147.2083333333358</v>
      </c>
      <c r="AT51">
        <v>21394.791666666664</v>
      </c>
      <c r="AV51">
        <v>29953</v>
      </c>
      <c r="AX51">
        <v>52495</v>
      </c>
    </row>
    <row r="52" spans="1:50" x14ac:dyDescent="0.25">
      <c r="A52" s="85" t="str">
        <f>VLOOKUP(F52,'[1]LA Schools 18-19passcodes'!$E$2:$O$105,11,FALSE)</f>
        <v>3324t4Zr</v>
      </c>
      <c r="B52" s="84">
        <v>134842</v>
      </c>
      <c r="C52" s="85">
        <v>8923324</v>
      </c>
      <c r="D52" s="85">
        <v>892</v>
      </c>
      <c r="E52" s="85" t="s">
        <v>8</v>
      </c>
      <c r="F52" s="86">
        <v>3324</v>
      </c>
      <c r="G52" s="85" t="s">
        <v>41</v>
      </c>
      <c r="H52" s="85" t="s">
        <v>81</v>
      </c>
      <c r="I52" s="85" t="s">
        <v>10</v>
      </c>
      <c r="J52" s="49">
        <v>23816.499999999996</v>
      </c>
      <c r="K52" s="88"/>
      <c r="L52" s="89">
        <v>13893</v>
      </c>
      <c r="M52" s="87"/>
      <c r="N52" s="90">
        <v>28</v>
      </c>
      <c r="O52" s="87"/>
      <c r="P52" s="90">
        <v>8</v>
      </c>
      <c r="Q52" s="12"/>
      <c r="R52" s="91">
        <v>20</v>
      </c>
      <c r="S52" s="87"/>
      <c r="T52" s="90">
        <v>28</v>
      </c>
      <c r="U52" s="87"/>
      <c r="V52" s="90">
        <v>7</v>
      </c>
      <c r="W52" s="12"/>
      <c r="X52" s="91">
        <v>21</v>
      </c>
      <c r="Y52" s="12"/>
      <c r="Z52" s="90">
        <v>57</v>
      </c>
      <c r="AA52" s="87"/>
      <c r="AB52" s="90">
        <v>23</v>
      </c>
      <c r="AC52" s="12"/>
      <c r="AD52" s="91">
        <v>34</v>
      </c>
      <c r="AE52" s="87"/>
      <c r="AF52" s="90">
        <v>57</v>
      </c>
      <c r="AG52" s="87"/>
      <c r="AH52" s="90">
        <v>24</v>
      </c>
      <c r="AI52" s="12"/>
      <c r="AJ52" s="91">
        <v>33</v>
      </c>
      <c r="AK52" s="12"/>
      <c r="AL52" s="92">
        <v>21</v>
      </c>
      <c r="AM52" s="87"/>
      <c r="AN52" s="92">
        <v>33.5</v>
      </c>
      <c r="AO52" s="87"/>
      <c r="AP52" s="93">
        <v>54.5</v>
      </c>
      <c r="AR52">
        <v>0.45833333333575865</v>
      </c>
      <c r="AT52">
        <v>9923.5416666666642</v>
      </c>
      <c r="AV52">
        <v>13893</v>
      </c>
      <c r="AX52">
        <v>23817</v>
      </c>
    </row>
    <row r="53" spans="1:50" x14ac:dyDescent="0.25">
      <c r="A53" s="85" t="str">
        <f>VLOOKUP(F53,'[1]LA Schools 18-19passcodes'!$E$2:$O$105,11,FALSE)</f>
        <v>7042$wp&lt;</v>
      </c>
      <c r="B53" s="84">
        <v>135573</v>
      </c>
      <c r="C53" s="85">
        <v>8927042</v>
      </c>
      <c r="D53" s="85">
        <v>892</v>
      </c>
      <c r="E53" s="85" t="s">
        <v>8</v>
      </c>
      <c r="F53" s="86">
        <v>7042</v>
      </c>
      <c r="G53" s="85" t="s">
        <v>42</v>
      </c>
      <c r="H53" s="85" t="s">
        <v>81</v>
      </c>
      <c r="I53" s="85" t="s">
        <v>35</v>
      </c>
      <c r="J53" s="49">
        <v>3277.4999999999995</v>
      </c>
      <c r="K53" s="88"/>
      <c r="L53" s="89">
        <v>1912</v>
      </c>
      <c r="M53" s="87"/>
      <c r="N53" s="90">
        <v>2</v>
      </c>
      <c r="O53" s="87"/>
      <c r="P53" s="90">
        <v>2</v>
      </c>
      <c r="Q53" s="12"/>
      <c r="R53" s="91">
        <v>0</v>
      </c>
      <c r="S53" s="87"/>
      <c r="T53" s="90">
        <v>3</v>
      </c>
      <c r="U53" s="87"/>
      <c r="V53" s="90">
        <v>2</v>
      </c>
      <c r="W53" s="12"/>
      <c r="X53" s="91">
        <v>1</v>
      </c>
      <c r="Y53" s="12"/>
      <c r="Z53" s="90">
        <v>12</v>
      </c>
      <c r="AA53" s="87"/>
      <c r="AB53" s="90">
        <v>5</v>
      </c>
      <c r="AC53" s="12"/>
      <c r="AD53" s="91">
        <v>7</v>
      </c>
      <c r="AE53" s="87"/>
      <c r="AF53" s="90">
        <v>11</v>
      </c>
      <c r="AG53" s="87"/>
      <c r="AH53" s="90">
        <v>5</v>
      </c>
      <c r="AI53" s="12"/>
      <c r="AJ53" s="91">
        <v>6</v>
      </c>
      <c r="AK53" s="12"/>
      <c r="AL53" s="92">
        <v>1</v>
      </c>
      <c r="AM53" s="87"/>
      <c r="AN53" s="92">
        <v>6.5</v>
      </c>
      <c r="AO53" s="87"/>
      <c r="AP53" s="93">
        <v>7.5</v>
      </c>
      <c r="AR53">
        <v>127.37500000000023</v>
      </c>
      <c r="AT53">
        <v>1365.6249999999998</v>
      </c>
      <c r="AV53">
        <v>1912</v>
      </c>
      <c r="AX53">
        <v>3405</v>
      </c>
    </row>
    <row r="54" spans="1:50" x14ac:dyDescent="0.25">
      <c r="A54" s="85" t="str">
        <f>VLOOKUP(F54,'[1]LA Schools 18-19passcodes'!$E$2:$O$105,11,FALSE)</f>
        <v>3332krCS</v>
      </c>
      <c r="B54" s="84">
        <v>136232</v>
      </c>
      <c r="C54" s="85">
        <v>8923332</v>
      </c>
      <c r="D54" s="85">
        <v>892</v>
      </c>
      <c r="E54" s="85" t="s">
        <v>8</v>
      </c>
      <c r="F54" s="86">
        <v>3332</v>
      </c>
      <c r="G54" s="85" t="s">
        <v>43</v>
      </c>
      <c r="H54" s="85" t="s">
        <v>81</v>
      </c>
      <c r="I54" s="85" t="s">
        <v>10</v>
      </c>
      <c r="J54" s="49">
        <v>41514.999999999993</v>
      </c>
      <c r="K54" s="88"/>
      <c r="L54" s="89">
        <v>24218</v>
      </c>
      <c r="M54" s="87"/>
      <c r="N54" s="90">
        <v>54</v>
      </c>
      <c r="O54" s="87"/>
      <c r="P54" s="90">
        <v>22</v>
      </c>
      <c r="Q54" s="12"/>
      <c r="R54" s="91">
        <v>32</v>
      </c>
      <c r="S54" s="87"/>
      <c r="T54" s="90">
        <v>54</v>
      </c>
      <c r="U54" s="87"/>
      <c r="V54" s="90">
        <v>22</v>
      </c>
      <c r="W54" s="12"/>
      <c r="X54" s="91">
        <v>32</v>
      </c>
      <c r="Y54" s="12"/>
      <c r="Z54" s="90">
        <v>115</v>
      </c>
      <c r="AA54" s="87"/>
      <c r="AB54" s="90">
        <v>54</v>
      </c>
      <c r="AC54" s="12"/>
      <c r="AD54" s="91">
        <v>61</v>
      </c>
      <c r="AE54" s="87"/>
      <c r="AF54" s="90">
        <v>113</v>
      </c>
      <c r="AG54" s="87"/>
      <c r="AH54" s="90">
        <v>48</v>
      </c>
      <c r="AI54" s="12"/>
      <c r="AJ54" s="91">
        <v>65</v>
      </c>
      <c r="AK54" s="12"/>
      <c r="AL54" s="92">
        <v>32</v>
      </c>
      <c r="AM54" s="87"/>
      <c r="AN54" s="92">
        <v>63</v>
      </c>
      <c r="AO54" s="87"/>
      <c r="AP54" s="93">
        <v>95</v>
      </c>
      <c r="AR54">
        <v>1401.0833333333358</v>
      </c>
      <c r="AT54">
        <v>17297.916666666664</v>
      </c>
      <c r="AV54">
        <v>24218</v>
      </c>
      <c r="AX54">
        <v>42917</v>
      </c>
    </row>
    <row r="55" spans="1:50" x14ac:dyDescent="0.25">
      <c r="A55" s="85" t="str">
        <f>VLOOKUP(F55,'[1]LA Schools 18-19passcodes'!$E$2:$O$105,11,FALSE)</f>
        <v>2006K8b8</v>
      </c>
      <c r="B55" s="84">
        <v>139429</v>
      </c>
      <c r="C55" s="85">
        <v>8922006</v>
      </c>
      <c r="D55" s="85">
        <v>892</v>
      </c>
      <c r="E55" s="85" t="s">
        <v>8</v>
      </c>
      <c r="F55" s="86">
        <v>2006</v>
      </c>
      <c r="G55" s="85" t="s">
        <v>85</v>
      </c>
      <c r="H55" s="85" t="s">
        <v>81</v>
      </c>
      <c r="I55" s="85" t="s">
        <v>10</v>
      </c>
      <c r="J55" s="49">
        <v>91551.499999999985</v>
      </c>
      <c r="K55" s="88"/>
      <c r="L55" s="89">
        <v>53406</v>
      </c>
      <c r="M55" s="87"/>
      <c r="N55" s="90">
        <v>81</v>
      </c>
      <c r="O55" s="87"/>
      <c r="P55" s="90">
        <v>3</v>
      </c>
      <c r="Q55" s="12"/>
      <c r="R55" s="91">
        <v>78</v>
      </c>
      <c r="S55" s="87"/>
      <c r="T55" s="90">
        <v>78</v>
      </c>
      <c r="U55" s="87"/>
      <c r="V55" s="90">
        <v>13</v>
      </c>
      <c r="W55" s="12"/>
      <c r="X55" s="91">
        <v>65</v>
      </c>
      <c r="Y55" s="12"/>
      <c r="Z55" s="90">
        <v>171</v>
      </c>
      <c r="AA55" s="87"/>
      <c r="AB55" s="90">
        <v>32</v>
      </c>
      <c r="AC55" s="12"/>
      <c r="AD55" s="91">
        <v>139</v>
      </c>
      <c r="AE55" s="87"/>
      <c r="AF55" s="90">
        <v>167</v>
      </c>
      <c r="AG55" s="87"/>
      <c r="AH55" s="90">
        <v>30</v>
      </c>
      <c r="AI55" s="12"/>
      <c r="AJ55" s="91">
        <v>137</v>
      </c>
      <c r="AK55" s="12"/>
      <c r="AL55" s="92">
        <v>71.5</v>
      </c>
      <c r="AM55" s="87"/>
      <c r="AN55" s="92">
        <v>138</v>
      </c>
      <c r="AO55" s="87"/>
      <c r="AP55" s="93">
        <v>209.5</v>
      </c>
      <c r="AR55">
        <v>-2549.4583333333285</v>
      </c>
      <c r="AT55">
        <v>38146.458333333328</v>
      </c>
      <c r="AV55">
        <v>53406</v>
      </c>
      <c r="AX55">
        <v>89003</v>
      </c>
    </row>
    <row r="56" spans="1:50" x14ac:dyDescent="0.25">
      <c r="A56" s="85" t="str">
        <f>VLOOKUP(F56,'[1]LA Schools 18-19passcodes'!$E$2:$O$105,11,FALSE)</f>
        <v>2007B5&gt;H</v>
      </c>
      <c r="B56" s="84">
        <v>139430</v>
      </c>
      <c r="C56" s="85">
        <v>8922007</v>
      </c>
      <c r="D56" s="85">
        <v>892</v>
      </c>
      <c r="E56" s="85" t="s">
        <v>8</v>
      </c>
      <c r="F56" s="86">
        <v>2007</v>
      </c>
      <c r="G56" s="85" t="s">
        <v>44</v>
      </c>
      <c r="H56" s="85" t="s">
        <v>81</v>
      </c>
      <c r="I56" s="85" t="s">
        <v>10</v>
      </c>
      <c r="J56" s="49">
        <v>55935.999999999993</v>
      </c>
      <c r="K56" s="88"/>
      <c r="L56" s="89">
        <v>32630</v>
      </c>
      <c r="M56" s="87"/>
      <c r="N56" s="90">
        <v>53</v>
      </c>
      <c r="O56" s="87"/>
      <c r="P56" s="90">
        <v>13</v>
      </c>
      <c r="Q56" s="12"/>
      <c r="R56" s="91">
        <v>40</v>
      </c>
      <c r="S56" s="87"/>
      <c r="T56" s="90">
        <v>53</v>
      </c>
      <c r="U56" s="87"/>
      <c r="V56" s="90">
        <v>11</v>
      </c>
      <c r="W56" s="12"/>
      <c r="X56" s="91">
        <v>42</v>
      </c>
      <c r="Y56" s="12"/>
      <c r="Z56" s="90">
        <v>108</v>
      </c>
      <c r="AA56" s="87"/>
      <c r="AB56" s="90">
        <v>24</v>
      </c>
      <c r="AC56" s="12"/>
      <c r="AD56" s="91">
        <v>84</v>
      </c>
      <c r="AE56" s="87"/>
      <c r="AF56" s="90">
        <v>110</v>
      </c>
      <c r="AG56" s="87"/>
      <c r="AH56" s="90">
        <v>22</v>
      </c>
      <c r="AI56" s="12"/>
      <c r="AJ56" s="91">
        <v>88</v>
      </c>
      <c r="AK56" s="12"/>
      <c r="AL56" s="92">
        <v>42</v>
      </c>
      <c r="AM56" s="87"/>
      <c r="AN56" s="92">
        <v>86</v>
      </c>
      <c r="AO56" s="87"/>
      <c r="AP56" s="93">
        <v>128</v>
      </c>
      <c r="AR56">
        <v>-7520.6666666666642</v>
      </c>
      <c r="AT56">
        <v>23306.666666666664</v>
      </c>
      <c r="AV56">
        <v>32630</v>
      </c>
      <c r="AX56">
        <v>48416</v>
      </c>
    </row>
    <row r="57" spans="1:50" x14ac:dyDescent="0.25">
      <c r="A57" s="85" t="str">
        <f>VLOOKUP(F57,'[1]LA Schools 18-19passcodes'!$E$2:$O$105,11,FALSE)</f>
        <v>2016y9WT</v>
      </c>
      <c r="B57" s="84">
        <v>142223</v>
      </c>
      <c r="C57" s="85">
        <v>8922016</v>
      </c>
      <c r="D57" s="85">
        <v>892</v>
      </c>
      <c r="E57" s="85" t="s">
        <v>8</v>
      </c>
      <c r="F57" s="86">
        <v>2016</v>
      </c>
      <c r="G57" s="85" t="s">
        <v>86</v>
      </c>
      <c r="H57" s="85" t="s">
        <v>81</v>
      </c>
      <c r="I57" s="85" t="s">
        <v>10</v>
      </c>
      <c r="J57" s="49">
        <v>168681.99999999997</v>
      </c>
      <c r="K57" s="88"/>
      <c r="L57" s="89">
        <v>98398</v>
      </c>
      <c r="M57" s="87"/>
      <c r="N57" s="90">
        <v>147</v>
      </c>
      <c r="O57" s="87"/>
      <c r="P57" s="90">
        <v>3</v>
      </c>
      <c r="Q57" s="12"/>
      <c r="R57" s="91">
        <v>144</v>
      </c>
      <c r="S57" s="87"/>
      <c r="T57" s="90">
        <v>138</v>
      </c>
      <c r="U57" s="87"/>
      <c r="V57" s="90">
        <v>3</v>
      </c>
      <c r="W57" s="12"/>
      <c r="X57" s="91">
        <v>135</v>
      </c>
      <c r="Y57" s="12"/>
      <c r="Z57" s="90">
        <v>257</v>
      </c>
      <c r="AA57" s="87"/>
      <c r="AB57" s="90">
        <v>12</v>
      </c>
      <c r="AC57" s="12"/>
      <c r="AD57" s="91">
        <v>245</v>
      </c>
      <c r="AE57" s="87"/>
      <c r="AF57" s="90">
        <v>260</v>
      </c>
      <c r="AG57" s="87"/>
      <c r="AH57" s="90">
        <v>12</v>
      </c>
      <c r="AI57" s="12"/>
      <c r="AJ57" s="91">
        <v>248</v>
      </c>
      <c r="AK57" s="12"/>
      <c r="AL57" s="92">
        <v>139.5</v>
      </c>
      <c r="AM57" s="87"/>
      <c r="AN57" s="92">
        <v>246.5</v>
      </c>
      <c r="AO57" s="87"/>
      <c r="AP57" s="93">
        <v>386</v>
      </c>
      <c r="AR57">
        <v>9431.833333333343</v>
      </c>
      <c r="AT57">
        <v>70284.166666666657</v>
      </c>
      <c r="AV57">
        <v>98398</v>
      </c>
      <c r="AX57">
        <v>178114</v>
      </c>
    </row>
    <row r="59" spans="1:50" x14ac:dyDescent="0.25">
      <c r="J59" s="54">
        <f>SUM(J20:J58)</f>
        <v>1716098.9999999998</v>
      </c>
      <c r="L59" s="54">
        <f>SUM(L20:L58)</f>
        <v>1001077</v>
      </c>
      <c r="N59" s="54">
        <f>SUM(N20:N58)</f>
        <v>1686</v>
      </c>
      <c r="P59" s="54">
        <f>SUM(P20:P58)</f>
        <v>346</v>
      </c>
      <c r="R59" s="54">
        <f>SUM(R20:R58)</f>
        <v>1340</v>
      </c>
      <c r="T59" s="54">
        <f>SUM(T20:T58)</f>
        <v>1661</v>
      </c>
      <c r="V59" s="54">
        <f>SUM(V20:V58)</f>
        <v>375</v>
      </c>
      <c r="X59" s="54">
        <f>SUM(X20:X58)</f>
        <v>1286</v>
      </c>
      <c r="Z59" s="54">
        <f>SUM(Z20:Z58)</f>
        <v>3332</v>
      </c>
      <c r="AB59" s="54">
        <f>SUM(AB20:AB58)</f>
        <v>744</v>
      </c>
      <c r="AD59" s="54">
        <f>SUM(AD20:AD58)</f>
        <v>2588</v>
      </c>
      <c r="AF59" s="54">
        <f>SUM(AF20:AF58)</f>
        <v>3322</v>
      </c>
      <c r="AH59" s="54">
        <f>SUM(AH20:AH58)</f>
        <v>713</v>
      </c>
      <c r="AJ59" s="54">
        <f>SUM(AJ20:AJ58)</f>
        <v>2609</v>
      </c>
      <c r="AL59" s="54">
        <f>SUM(AL20:AL58)</f>
        <v>1328.5</v>
      </c>
      <c r="AN59" s="54">
        <f>SUM(AN20:AN58)</f>
        <v>2598.5</v>
      </c>
      <c r="AP59" s="54">
        <f>SUM(AP20:AP58)</f>
        <v>3927</v>
      </c>
      <c r="AR59" s="54">
        <f>SUM(AR20:AR58)</f>
        <v>45236.750000000124</v>
      </c>
      <c r="AT59" s="54">
        <f>SUM(AT20:AT58)</f>
        <v>715041.24999999977</v>
      </c>
      <c r="AV59" s="54">
        <f>SUM(AV20:AV58)</f>
        <v>1001077</v>
      </c>
      <c r="AX59" s="54">
        <f>SUM(AX20:AX58)</f>
        <v>1761355</v>
      </c>
    </row>
  </sheetData>
  <mergeCells count="3">
    <mergeCell ref="B17:I17"/>
    <mergeCell ref="J17:M17"/>
    <mergeCell ref="N17:AP17"/>
  </mergeCell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6"/>
  <sheetViews>
    <sheetView showGridLines="0" showRowColHeaders="0" topLeftCell="A13" workbookViewId="0">
      <selection activeCell="F24" sqref="F24"/>
    </sheetView>
  </sheetViews>
  <sheetFormatPr defaultRowHeight="15" x14ac:dyDescent="0.25"/>
  <cols>
    <col min="1" max="1" width="11" style="94" customWidth="1"/>
    <col min="2" max="5" width="9.140625" style="94"/>
    <col min="6" max="6" width="27.140625" style="94" bestFit="1" customWidth="1"/>
    <col min="7" max="7" width="9.140625" style="94"/>
    <col min="8" max="8" width="13.7109375" style="94" bestFit="1" customWidth="1"/>
    <col min="9" max="9" width="9.28515625" style="94" bestFit="1" customWidth="1"/>
    <col min="10" max="10" width="2.28515625" style="94" customWidth="1"/>
    <col min="11" max="11" width="10.5703125" style="94" bestFit="1" customWidth="1"/>
    <col min="12" max="13" width="2.28515625" style="94" customWidth="1"/>
    <col min="14" max="14" width="9.85546875" style="94" bestFit="1" customWidth="1"/>
    <col min="15" max="15" width="2.28515625" style="94" customWidth="1"/>
    <col min="16" max="16" width="9.85546875" style="94" bestFit="1" customWidth="1"/>
    <col min="17" max="17" width="2.28515625" style="94" customWidth="1"/>
    <col min="18" max="18" width="9.85546875" style="94" bestFit="1" customWidth="1"/>
    <col min="19" max="19" width="2.28515625" style="94" customWidth="1"/>
    <col min="20" max="20" width="9.85546875" style="94" bestFit="1" customWidth="1"/>
    <col min="21" max="21" width="2.28515625" style="94" customWidth="1"/>
    <col min="22" max="22" width="9.85546875" style="94" bestFit="1" customWidth="1"/>
    <col min="23" max="23" width="2.28515625" style="94" customWidth="1"/>
    <col min="24" max="24" width="9.85546875" style="94" bestFit="1" customWidth="1"/>
    <col min="25" max="25" width="2.28515625" style="94" customWidth="1"/>
    <col min="26" max="26" width="9.85546875" style="94" bestFit="1" customWidth="1"/>
    <col min="27" max="27" width="2.28515625" style="94" customWidth="1"/>
    <col min="28" max="28" width="9.85546875" style="94" bestFit="1" customWidth="1"/>
    <col min="29" max="29" width="2.28515625" style="94" customWidth="1"/>
    <col min="30" max="30" width="9.85546875" style="94" bestFit="1" customWidth="1"/>
    <col min="31" max="31" width="2.28515625" style="94" customWidth="1"/>
    <col min="32" max="32" width="9.85546875" style="94" bestFit="1" customWidth="1"/>
    <col min="33" max="33" width="2.28515625" style="94" customWidth="1"/>
    <col min="34" max="34" width="9.85546875" style="94" bestFit="1" customWidth="1"/>
    <col min="35" max="35" width="2.28515625" style="94" customWidth="1"/>
    <col min="36" max="36" width="9.85546875" style="94" bestFit="1" customWidth="1"/>
    <col min="37" max="37" width="2.28515625" style="94" customWidth="1"/>
    <col min="38" max="38" width="9.85546875" style="94" bestFit="1" customWidth="1"/>
    <col min="39" max="39" width="2.28515625" style="94" customWidth="1"/>
    <col min="40" max="40" width="9.85546875" style="94" bestFit="1" customWidth="1"/>
    <col min="41" max="41" width="2.28515625" style="94" customWidth="1"/>
    <col min="42" max="42" width="9.85546875" style="94" bestFit="1" customWidth="1"/>
    <col min="43" max="16384" width="9.140625" style="94"/>
  </cols>
  <sheetData>
    <row r="1" spans="1:43" x14ac:dyDescent="0.25">
      <c r="A1" s="98"/>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row>
    <row r="2" spans="1:43" x14ac:dyDescent="0.2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row>
    <row r="3" spans="1:43" x14ac:dyDescent="0.25">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row>
    <row r="4" spans="1:43" x14ac:dyDescent="0.2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row>
    <row r="5" spans="1:43" x14ac:dyDescent="0.25">
      <c r="A5" s="95" t="s">
        <v>120</v>
      </c>
      <c r="B5"/>
      <c r="C5"/>
      <c r="D5"/>
      <c r="E5"/>
      <c r="F5"/>
      <c r="G5"/>
      <c r="H5"/>
      <c r="I5"/>
      <c r="J5"/>
      <c r="K5"/>
      <c r="L5"/>
      <c r="M5"/>
      <c r="N5"/>
      <c r="O5"/>
      <c r="P5"/>
      <c r="Q5"/>
      <c r="R5"/>
      <c r="S5"/>
      <c r="T5"/>
      <c r="U5"/>
      <c r="V5"/>
      <c r="W5"/>
      <c r="X5"/>
      <c r="Y5"/>
      <c r="Z5"/>
      <c r="AA5"/>
      <c r="AB5"/>
      <c r="AC5"/>
      <c r="AD5"/>
      <c r="AE5"/>
      <c r="AF5"/>
      <c r="AG5"/>
      <c r="AH5"/>
      <c r="AI5"/>
      <c r="AJ5"/>
      <c r="AK5"/>
      <c r="AL5"/>
      <c r="AM5"/>
      <c r="AN5"/>
      <c r="AO5"/>
      <c r="AP5"/>
      <c r="AQ5"/>
    </row>
    <row r="6" spans="1:43" x14ac:dyDescent="0.25">
      <c r="A6" s="96"/>
      <c r="B6"/>
      <c r="C6"/>
      <c r="D6"/>
      <c r="E6"/>
      <c r="F6"/>
      <c r="G6"/>
      <c r="H6"/>
      <c r="I6"/>
      <c r="J6"/>
      <c r="K6"/>
      <c r="L6"/>
      <c r="M6"/>
      <c r="N6"/>
      <c r="O6"/>
      <c r="P6"/>
      <c r="Q6"/>
      <c r="R6"/>
      <c r="S6"/>
      <c r="T6"/>
      <c r="U6"/>
      <c r="V6"/>
      <c r="W6"/>
      <c r="X6"/>
      <c r="Y6"/>
      <c r="Z6"/>
      <c r="AA6"/>
      <c r="AB6"/>
      <c r="AC6"/>
      <c r="AD6"/>
      <c r="AE6"/>
      <c r="AF6"/>
      <c r="AG6"/>
      <c r="AH6"/>
      <c r="AI6"/>
      <c r="AJ6"/>
      <c r="AK6"/>
      <c r="AL6"/>
      <c r="AM6"/>
      <c r="AN6"/>
      <c r="AO6"/>
      <c r="AP6"/>
      <c r="AQ6"/>
    </row>
    <row r="7" spans="1:43" x14ac:dyDescent="0.25">
      <c r="A7" s="96" t="s">
        <v>219</v>
      </c>
      <c r="B7"/>
      <c r="C7"/>
      <c r="D7"/>
      <c r="E7"/>
      <c r="F7"/>
      <c r="G7"/>
      <c r="H7"/>
      <c r="I7"/>
      <c r="J7"/>
      <c r="K7"/>
      <c r="L7"/>
      <c r="M7"/>
      <c r="N7"/>
      <c r="O7"/>
      <c r="P7"/>
      <c r="Q7"/>
      <c r="R7"/>
      <c r="S7"/>
      <c r="T7"/>
      <c r="U7"/>
      <c r="V7"/>
      <c r="W7"/>
      <c r="X7"/>
      <c r="Y7"/>
      <c r="Z7"/>
      <c r="AA7"/>
      <c r="AB7"/>
      <c r="AC7"/>
      <c r="AD7"/>
      <c r="AE7"/>
      <c r="AF7"/>
      <c r="AG7"/>
      <c r="AH7"/>
      <c r="AI7"/>
      <c r="AJ7"/>
      <c r="AK7"/>
      <c r="AL7"/>
      <c r="AM7"/>
      <c r="AN7"/>
      <c r="AO7"/>
      <c r="AP7"/>
      <c r="AQ7"/>
    </row>
    <row r="8" spans="1:43" x14ac:dyDescent="0.25">
      <c r="A8" s="96" t="s">
        <v>2</v>
      </c>
      <c r="B8"/>
      <c r="C8"/>
      <c r="D8"/>
      <c r="E8"/>
      <c r="F8"/>
      <c r="G8"/>
      <c r="H8"/>
      <c r="I8"/>
      <c r="J8"/>
      <c r="K8"/>
      <c r="L8"/>
      <c r="M8"/>
      <c r="N8"/>
      <c r="O8"/>
      <c r="P8"/>
      <c r="Q8"/>
      <c r="R8"/>
      <c r="S8"/>
      <c r="T8"/>
      <c r="U8"/>
      <c r="V8"/>
      <c r="W8"/>
      <c r="X8"/>
      <c r="Y8"/>
      <c r="Z8"/>
      <c r="AA8"/>
      <c r="AB8"/>
      <c r="AC8"/>
      <c r="AD8"/>
      <c r="AE8"/>
      <c r="AF8"/>
      <c r="AG8"/>
      <c r="AH8"/>
      <c r="AI8"/>
      <c r="AJ8"/>
      <c r="AK8"/>
      <c r="AL8"/>
      <c r="AM8"/>
      <c r="AN8"/>
      <c r="AO8"/>
      <c r="AP8"/>
      <c r="AQ8"/>
    </row>
    <row r="9" spans="1:43" x14ac:dyDescent="0.25">
      <c r="A9" s="96" t="s">
        <v>3</v>
      </c>
      <c r="B9"/>
      <c r="C9"/>
      <c r="D9"/>
      <c r="E9"/>
      <c r="F9"/>
      <c r="G9"/>
      <c r="H9"/>
      <c r="I9"/>
      <c r="J9"/>
      <c r="K9"/>
      <c r="L9"/>
      <c r="M9"/>
      <c r="N9"/>
      <c r="O9"/>
      <c r="P9"/>
      <c r="Q9"/>
      <c r="R9"/>
      <c r="S9"/>
      <c r="T9"/>
      <c r="U9"/>
      <c r="V9"/>
      <c r="W9"/>
      <c r="X9"/>
      <c r="Y9"/>
      <c r="Z9"/>
      <c r="AA9"/>
      <c r="AB9"/>
      <c r="AC9"/>
      <c r="AD9"/>
      <c r="AE9"/>
      <c r="AF9"/>
      <c r="AG9"/>
      <c r="AH9"/>
      <c r="AI9"/>
      <c r="AJ9"/>
      <c r="AK9"/>
      <c r="AL9"/>
      <c r="AM9"/>
      <c r="AN9"/>
      <c r="AO9"/>
      <c r="AP9"/>
      <c r="AQ9"/>
    </row>
    <row r="10" spans="1:43" x14ac:dyDescent="0.25">
      <c r="A10" s="96" t="s">
        <v>220</v>
      </c>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row>
    <row r="11" spans="1:43" x14ac:dyDescent="0.25">
      <c r="A11" s="96" t="s">
        <v>121</v>
      </c>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row>
    <row r="12" spans="1:43" x14ac:dyDescent="0.25">
      <c r="A12" s="96" t="s">
        <v>4</v>
      </c>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row>
    <row r="13" spans="1:43" x14ac:dyDescent="0.25">
      <c r="A13" s="96" t="s">
        <v>123</v>
      </c>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row>
    <row r="14" spans="1:43" x14ac:dyDescent="0.25">
      <c r="A14" s="96" t="s">
        <v>124</v>
      </c>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row>
    <row r="15" spans="1:43" x14ac:dyDescent="0.25">
      <c r="A15" s="97" t="s">
        <v>125</v>
      </c>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row>
    <row r="16" spans="1:43" x14ac:dyDescent="0.25">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row>
    <row r="17" spans="1:43" ht="15.75" x14ac:dyDescent="0.25">
      <c r="A17" s="5" t="s">
        <v>179</v>
      </c>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row>
    <row r="18" spans="1:43" ht="15.75" x14ac:dyDescent="0.25">
      <c r="A18" s="246">
        <f>'Latest UIFSM Update'!A18</f>
        <v>0</v>
      </c>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row>
    <row r="19" spans="1:43" s="138" customFormat="1" x14ac:dyDescent="0.25">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row>
    <row r="20" spans="1:43" s="138" customFormat="1" x14ac:dyDescent="0.25">
      <c r="A20" s="186"/>
      <c r="B20" s="186"/>
      <c r="C20" s="186"/>
      <c r="D20" s="187"/>
      <c r="E20" s="186"/>
      <c r="F20" s="186"/>
      <c r="G20" s="186"/>
      <c r="H20" s="186"/>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row>
    <row r="21" spans="1:43" s="138" customFormat="1" x14ac:dyDescent="0.25">
      <c r="A21" s="264" t="s">
        <v>5</v>
      </c>
      <c r="B21" s="265"/>
      <c r="C21" s="265"/>
      <c r="D21" s="265"/>
      <c r="E21" s="265"/>
      <c r="F21" s="265"/>
      <c r="G21" s="265"/>
      <c r="H21" s="266"/>
      <c r="I21" s="265"/>
      <c r="J21" s="265"/>
      <c r="K21" s="265"/>
      <c r="L21" s="265"/>
      <c r="M21" s="264" t="s">
        <v>7</v>
      </c>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6"/>
      <c r="AQ21" s="137"/>
    </row>
    <row r="22" spans="1:43" s="138" customFormat="1" ht="112.5" x14ac:dyDescent="0.25">
      <c r="A22" s="188"/>
      <c r="B22" s="189"/>
      <c r="C22" s="189"/>
      <c r="D22" s="189"/>
      <c r="E22" s="189"/>
      <c r="F22" s="189"/>
      <c r="G22" s="189"/>
      <c r="H22" s="190"/>
      <c r="I22" s="191" t="s">
        <v>116</v>
      </c>
      <c r="J22" s="192"/>
      <c r="K22" s="193" t="s">
        <v>117</v>
      </c>
      <c r="L22" s="194"/>
      <c r="M22" s="195"/>
      <c r="N22" s="191" t="s">
        <v>62</v>
      </c>
      <c r="O22" s="194"/>
      <c r="P22" s="191" t="s">
        <v>63</v>
      </c>
      <c r="Q22" s="196"/>
      <c r="R22" s="197" t="s">
        <v>79</v>
      </c>
      <c r="S22" s="194"/>
      <c r="T22" s="191" t="s">
        <v>64</v>
      </c>
      <c r="U22" s="194"/>
      <c r="V22" s="191" t="s">
        <v>65</v>
      </c>
      <c r="W22" s="196"/>
      <c r="X22" s="197" t="s">
        <v>66</v>
      </c>
      <c r="Y22" s="196"/>
      <c r="Z22" s="191" t="s">
        <v>67</v>
      </c>
      <c r="AA22" s="194"/>
      <c r="AB22" s="191" t="s">
        <v>68</v>
      </c>
      <c r="AC22" s="196"/>
      <c r="AD22" s="197" t="s">
        <v>69</v>
      </c>
      <c r="AE22" s="194"/>
      <c r="AF22" s="191" t="s">
        <v>70</v>
      </c>
      <c r="AG22" s="194"/>
      <c r="AH22" s="191" t="s">
        <v>71</v>
      </c>
      <c r="AI22" s="196"/>
      <c r="AJ22" s="197" t="s">
        <v>72</v>
      </c>
      <c r="AK22" s="196"/>
      <c r="AL22" s="191" t="s">
        <v>118</v>
      </c>
      <c r="AM22" s="196"/>
      <c r="AN22" s="191" t="s">
        <v>119</v>
      </c>
      <c r="AO22" s="198"/>
      <c r="AP22" s="199" t="s">
        <v>80</v>
      </c>
      <c r="AQ22" s="137"/>
    </row>
    <row r="23" spans="1:43" s="138" customFormat="1" x14ac:dyDescent="0.25">
      <c r="A23" s="200" t="s">
        <v>54</v>
      </c>
      <c r="B23" s="201" t="s">
        <v>55</v>
      </c>
      <c r="C23" s="201" t="s">
        <v>56</v>
      </c>
      <c r="D23" s="202" t="s">
        <v>57</v>
      </c>
      <c r="E23" s="201" t="s">
        <v>58</v>
      </c>
      <c r="F23" s="202" t="s">
        <v>59</v>
      </c>
      <c r="G23" s="202" t="s">
        <v>87</v>
      </c>
      <c r="H23" s="203" t="s">
        <v>60</v>
      </c>
      <c r="I23" s="204"/>
      <c r="J23" s="205"/>
      <c r="K23" s="206"/>
      <c r="L23" s="207"/>
      <c r="M23" s="208"/>
      <c r="N23" s="209"/>
      <c r="O23" s="207"/>
      <c r="P23" s="209"/>
      <c r="Q23" s="210"/>
      <c r="R23" s="211"/>
      <c r="S23" s="207"/>
      <c r="T23" s="209"/>
      <c r="U23" s="207"/>
      <c r="V23" s="209"/>
      <c r="W23" s="210"/>
      <c r="X23" s="211"/>
      <c r="Y23" s="210"/>
      <c r="Z23" s="209"/>
      <c r="AA23" s="207"/>
      <c r="AB23" s="209"/>
      <c r="AC23" s="210"/>
      <c r="AD23" s="211"/>
      <c r="AE23" s="207"/>
      <c r="AF23" s="209"/>
      <c r="AG23" s="207"/>
      <c r="AH23" s="209"/>
      <c r="AI23" s="210"/>
      <c r="AJ23" s="211"/>
      <c r="AK23" s="210"/>
      <c r="AL23" s="211"/>
      <c r="AM23" s="207"/>
      <c r="AN23" s="211"/>
      <c r="AO23" s="207"/>
      <c r="AP23" s="212"/>
      <c r="AQ23" s="137"/>
    </row>
    <row r="24" spans="1:43" s="138" customFormat="1" x14ac:dyDescent="0.25">
      <c r="A24" s="213" t="e">
        <f>VLOOKUP($A$18,'Provisional 17-18 data'!$A:$AP,2,FALSE)</f>
        <v>#N/A</v>
      </c>
      <c r="B24" s="214" t="e">
        <f>VLOOKUP($A$18,'Provisional 17-18 data'!$A:$AP,3,FALSE)</f>
        <v>#N/A</v>
      </c>
      <c r="C24" s="214" t="e">
        <f>VLOOKUP($A$18,'Provisional 17-18 data'!$A:$AP,4,FALSE)</f>
        <v>#N/A</v>
      </c>
      <c r="D24" s="214" t="e">
        <f>VLOOKUP($A$18,'Provisional 17-18 data'!$A:$AP,5,FALSE)</f>
        <v>#N/A</v>
      </c>
      <c r="E24" s="214" t="e">
        <f>VLOOKUP($A$18,'Provisional 17-18 data'!$A:$AP,6,FALSE)</f>
        <v>#N/A</v>
      </c>
      <c r="F24" s="214" t="e">
        <f>VLOOKUP($A$18,'Provisional 17-18 data'!$A:$AP,7,FALSE)</f>
        <v>#N/A</v>
      </c>
      <c r="G24" s="214" t="e">
        <f>VLOOKUP($A$18,'Provisional 17-18 data'!$A:$AP,8,FALSE)</f>
        <v>#N/A</v>
      </c>
      <c r="H24" s="214" t="e">
        <f>VLOOKUP($A$18,'Provisional 17-18 data'!$A:$AP,9,FALSE)</f>
        <v>#N/A</v>
      </c>
      <c r="I24" s="215" t="e">
        <f>VLOOKUP($A$18,'Provisional 17-18 data'!$A:$AP,10,FALSE)</f>
        <v>#N/A</v>
      </c>
      <c r="J24" s="215"/>
      <c r="K24" s="216" t="e">
        <f>VLOOKUP($A$18,'Provisional 17-18 data'!$A:$AP,12,FALSE)</f>
        <v>#N/A</v>
      </c>
      <c r="L24" s="215"/>
      <c r="M24" s="215"/>
      <c r="N24" s="217" t="e">
        <f>VLOOKUP($A$18,'Provisional 17-18 data'!$A:$AP,14,FALSE)</f>
        <v>#N/A</v>
      </c>
      <c r="O24" s="217"/>
      <c r="P24" s="217" t="e">
        <f>VLOOKUP($A$18,'Provisional 17-18 data'!$A:$AP,16,FALSE)</f>
        <v>#N/A</v>
      </c>
      <c r="Q24" s="217"/>
      <c r="R24" s="217" t="e">
        <f>VLOOKUP($A$18,'Provisional 17-18 data'!$A:$AP,18,FALSE)</f>
        <v>#N/A</v>
      </c>
      <c r="S24" s="217"/>
      <c r="T24" s="217" t="e">
        <f>VLOOKUP($A$18,'Provisional 17-18 data'!$A:$AP,20,FALSE)</f>
        <v>#N/A</v>
      </c>
      <c r="U24" s="217"/>
      <c r="V24" s="217" t="e">
        <f>VLOOKUP($A$18,'Provisional 17-18 data'!$A:$AP,22,FALSE)</f>
        <v>#N/A</v>
      </c>
      <c r="W24" s="217"/>
      <c r="X24" s="217" t="e">
        <f>VLOOKUP($A$18,'Provisional 17-18 data'!$A:$AP,24,FALSE)</f>
        <v>#N/A</v>
      </c>
      <c r="Y24" s="217"/>
      <c r="Z24" s="217" t="e">
        <f>VLOOKUP($A$18,'Provisional 17-18 data'!$A:$AP,26,FALSE)</f>
        <v>#N/A</v>
      </c>
      <c r="AA24" s="217"/>
      <c r="AB24" s="217" t="e">
        <f>VLOOKUP($A$18,'Provisional 17-18 data'!$A:$AP,28,FALSE)</f>
        <v>#N/A</v>
      </c>
      <c r="AC24" s="217"/>
      <c r="AD24" s="217" t="e">
        <f>VLOOKUP($A$18,'Provisional 17-18 data'!$A:$AP,30,FALSE)</f>
        <v>#N/A</v>
      </c>
      <c r="AE24" s="217"/>
      <c r="AF24" s="217" t="e">
        <f>VLOOKUP($A$18,'Provisional 17-18 data'!$A:$AP,32,FALSE)</f>
        <v>#N/A</v>
      </c>
      <c r="AG24" s="217"/>
      <c r="AH24" s="217" t="e">
        <f>VLOOKUP($A$18,'Provisional 17-18 data'!$A:$AP,34,FALSE)</f>
        <v>#N/A</v>
      </c>
      <c r="AI24" s="217"/>
      <c r="AJ24" s="217" t="e">
        <f>VLOOKUP($A$18,'Provisional 17-18 data'!$A:$AP,36,FALSE)</f>
        <v>#N/A</v>
      </c>
      <c r="AK24" s="217"/>
      <c r="AL24" s="217" t="e">
        <f>VLOOKUP($A$18,'Provisional 17-18 data'!$A:$AP,38,FALSE)</f>
        <v>#N/A</v>
      </c>
      <c r="AM24" s="217"/>
      <c r="AN24" s="217" t="e">
        <f>VLOOKUP($A$18,'Provisional 17-18 data'!$A:$AP,40,FALSE)</f>
        <v>#N/A</v>
      </c>
      <c r="AO24" s="217"/>
      <c r="AP24" s="218" t="e">
        <f>AL24+AN24</f>
        <v>#N/A</v>
      </c>
      <c r="AQ24" s="137"/>
    </row>
    <row r="25" spans="1:43" s="138" customFormat="1" x14ac:dyDescent="0.25">
      <c r="A25" s="137"/>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row>
    <row r="26" spans="1:43" x14ac:dyDescent="0.25">
      <c r="K26" s="99"/>
    </row>
  </sheetData>
  <sheetProtection password="BFE8" sheet="1" objects="1" scenarios="1"/>
  <mergeCells count="3">
    <mergeCell ref="A21:H21"/>
    <mergeCell ref="I21:L21"/>
    <mergeCell ref="M21:AP2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Latest UIFSM Update</vt:lpstr>
      <vt:lpstr>Latest data</vt:lpstr>
      <vt:lpstr>Provisional 17-18 data</vt:lpstr>
      <vt:lpstr>Provisional UIFSM 17-18 </vt:lpstr>
    </vt:vector>
  </TitlesOfParts>
  <Company>Nottingham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Holmes</dc:creator>
  <cp:lastModifiedBy>Jacqueline Dixon</cp:lastModifiedBy>
  <cp:lastPrinted>2018-07-02T08:53:36Z</cp:lastPrinted>
  <dcterms:created xsi:type="dcterms:W3CDTF">2015-07-10T17:50:55Z</dcterms:created>
  <dcterms:modified xsi:type="dcterms:W3CDTF">2018-07-02T11:12:47Z</dcterms:modified>
</cp:coreProperties>
</file>