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A9E8" lockStructure="1"/>
  <bookViews>
    <workbookView xWindow="120" yWindow="120" windowWidth="15180" windowHeight="8025"/>
  </bookViews>
  <sheets>
    <sheet name="Summary" sheetId="1" r:id="rId1"/>
    <sheet name="DFC" sheetId="2" state="hidden" r:id="rId2"/>
    <sheet name="Rates" sheetId="3" state="hidden" r:id="rId3"/>
    <sheet name="2a LA &amp; VA DFC School level" sheetId="4" state="hidden" r:id="rId4"/>
    <sheet name="3a Academy &amp; SFC DFC &amp; SCA RB" sheetId="6" state="hidden" r:id="rId5"/>
  </sheets>
  <definedNames>
    <definedName name="_xlnm._FilterDatabase" localSheetId="3" hidden="1">'2a LA &amp; VA DFC School level'!$A$16:$J$57</definedName>
    <definedName name="_xlnm._FilterDatabase" localSheetId="4" hidden="1">'3a Academy &amp; SFC DFC &amp; SCA RB'!$A$14:$H$77</definedName>
  </definedNames>
  <calcPr calcId="162913"/>
</workbook>
</file>

<file path=xl/calcChain.xml><?xml version="1.0" encoding="utf-8"?>
<calcChain xmlns="http://schemas.openxmlformats.org/spreadsheetml/2006/main">
  <c r="G131" i="2" l="1"/>
  <c r="G79" i="6" l="1"/>
  <c r="J126" i="2"/>
  <c r="I130" i="2"/>
  <c r="G119" i="2"/>
  <c r="G124" i="2" s="1"/>
  <c r="J124" i="2"/>
  <c r="J117" i="2"/>
  <c r="G113" i="2"/>
  <c r="G117" i="2" s="1"/>
  <c r="I119" i="2"/>
  <c r="I124" i="2" s="1"/>
  <c r="L124" i="2" s="1"/>
  <c r="I113" i="2"/>
  <c r="I117" i="2" s="1"/>
  <c r="G126" i="2" l="1"/>
  <c r="I126" i="2"/>
  <c r="L117" i="2"/>
  <c r="G54" i="2"/>
  <c r="G45" i="2"/>
  <c r="G39" i="2"/>
  <c r="I111" i="2"/>
  <c r="G111" i="2"/>
  <c r="H111" i="2"/>
  <c r="H45" i="2"/>
  <c r="I45" i="2"/>
  <c r="I39" i="2"/>
  <c r="K109" i="2" l="1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3" i="2"/>
  <c r="K52" i="2"/>
  <c r="K51" i="2"/>
  <c r="K50" i="2"/>
  <c r="H9" i="1"/>
  <c r="G9" i="1"/>
  <c r="A68" i="6"/>
  <c r="A69" i="6"/>
  <c r="A70" i="6"/>
  <c r="A71" i="6"/>
  <c r="A72" i="6"/>
  <c r="A73" i="6"/>
  <c r="A74" i="6"/>
  <c r="A75" i="6"/>
  <c r="I9" i="1" l="1"/>
  <c r="G76" i="6" l="1"/>
  <c r="K38" i="2" l="1"/>
  <c r="K42" i="2"/>
  <c r="K47" i="2"/>
  <c r="K44" i="2"/>
  <c r="K43" i="2"/>
  <c r="K41" i="2" l="1"/>
  <c r="A67" i="6" l="1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D9" i="1" l="1"/>
  <c r="B9" i="1"/>
  <c r="C9" i="1"/>
  <c r="M2" i="2"/>
  <c r="M38" i="2" s="1"/>
  <c r="L2" i="2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E9" i="1" l="1"/>
  <c r="L108" i="2"/>
  <c r="L53" i="2"/>
  <c r="L71" i="2"/>
  <c r="L87" i="2"/>
  <c r="L103" i="2"/>
  <c r="L60" i="2"/>
  <c r="L76" i="2"/>
  <c r="L92" i="2"/>
  <c r="L51" i="2"/>
  <c r="L69" i="2"/>
  <c r="L85" i="2"/>
  <c r="L101" i="2"/>
  <c r="L62" i="2"/>
  <c r="L78" i="2"/>
  <c r="L94" i="2"/>
  <c r="L109" i="2"/>
  <c r="L59" i="2"/>
  <c r="L75" i="2"/>
  <c r="L91" i="2"/>
  <c r="L107" i="2"/>
  <c r="L64" i="2"/>
  <c r="L80" i="2"/>
  <c r="L96" i="2"/>
  <c r="L57" i="2"/>
  <c r="L73" i="2"/>
  <c r="L89" i="2"/>
  <c r="L105" i="2"/>
  <c r="L66" i="2"/>
  <c r="L82" i="2"/>
  <c r="L98" i="2"/>
  <c r="L67" i="2"/>
  <c r="L83" i="2"/>
  <c r="L99" i="2"/>
  <c r="L56" i="2"/>
  <c r="L88" i="2"/>
  <c r="L104" i="2"/>
  <c r="L81" i="2"/>
  <c r="L58" i="2"/>
  <c r="L106" i="2"/>
  <c r="L63" i="2"/>
  <c r="L79" i="2"/>
  <c r="L95" i="2"/>
  <c r="L50" i="2"/>
  <c r="L68" i="2"/>
  <c r="L84" i="2"/>
  <c r="L100" i="2"/>
  <c r="L61" i="2"/>
  <c r="L77" i="2"/>
  <c r="L93" i="2"/>
  <c r="L52" i="2"/>
  <c r="L70" i="2"/>
  <c r="L86" i="2"/>
  <c r="L102" i="2"/>
  <c r="L72" i="2"/>
  <c r="L65" i="2"/>
  <c r="L97" i="2"/>
  <c r="L74" i="2"/>
  <c r="L90" i="2"/>
  <c r="L30" i="2"/>
  <c r="L38" i="2"/>
  <c r="L47" i="2"/>
  <c r="L44" i="2"/>
  <c r="L43" i="2"/>
  <c r="L42" i="2"/>
  <c r="L41" i="2"/>
  <c r="K48" i="2" l="1"/>
  <c r="L48" i="2" s="1"/>
  <c r="K6" i="2"/>
  <c r="L6" i="2" s="1"/>
  <c r="K10" i="2"/>
  <c r="L10" i="2" s="1"/>
  <c r="K13" i="2"/>
  <c r="L13" i="2" s="1"/>
  <c r="K17" i="2"/>
  <c r="L17" i="2" s="1"/>
  <c r="K20" i="2"/>
  <c r="L20" i="2" s="1"/>
  <c r="K24" i="2"/>
  <c r="L24" i="2" s="1"/>
  <c r="K28" i="2"/>
  <c r="L28" i="2" s="1"/>
  <c r="K31" i="2"/>
  <c r="L31" i="2" s="1"/>
  <c r="K35" i="2"/>
  <c r="L35" i="2" s="1"/>
  <c r="N44" i="2"/>
  <c r="K7" i="2"/>
  <c r="L7" i="2" s="1"/>
  <c r="K11" i="2"/>
  <c r="L11" i="2" s="1"/>
  <c r="K14" i="2"/>
  <c r="L14" i="2" s="1"/>
  <c r="K18" i="2"/>
  <c r="L18" i="2" s="1"/>
  <c r="K21" i="2"/>
  <c r="L21" i="2" s="1"/>
  <c r="K25" i="2"/>
  <c r="L25" i="2" s="1"/>
  <c r="K29" i="2"/>
  <c r="L29" i="2" s="1"/>
  <c r="K32" i="2"/>
  <c r="L32" i="2" s="1"/>
  <c r="K36" i="2"/>
  <c r="L36" i="2" s="1"/>
  <c r="K4" i="2"/>
  <c r="L4" i="2" s="1"/>
  <c r="K8" i="2"/>
  <c r="L8" i="2" s="1"/>
  <c r="K15" i="2"/>
  <c r="L15" i="2" s="1"/>
  <c r="K22" i="2"/>
  <c r="L22" i="2" s="1"/>
  <c r="K26" i="2"/>
  <c r="L26" i="2" s="1"/>
  <c r="K33" i="2"/>
  <c r="L33" i="2" s="1"/>
  <c r="K37" i="2"/>
  <c r="L37" i="2" s="1"/>
  <c r="K5" i="2"/>
  <c r="L5" i="2" s="1"/>
  <c r="K9" i="2"/>
  <c r="L9" i="2" s="1"/>
  <c r="K12" i="2"/>
  <c r="L12" i="2" s="1"/>
  <c r="K16" i="2"/>
  <c r="L16" i="2" s="1"/>
  <c r="K19" i="2"/>
  <c r="L19" i="2" s="1"/>
  <c r="K23" i="2"/>
  <c r="L23" i="2" s="1"/>
  <c r="K27" i="2"/>
  <c r="L27" i="2" s="1"/>
  <c r="K34" i="2"/>
  <c r="L34" i="2" s="1"/>
  <c r="K3" i="2" l="1"/>
  <c r="L3" i="2" s="1"/>
</calcChain>
</file>

<file path=xl/comments1.xml><?xml version="1.0" encoding="utf-8"?>
<comments xmlns="http://schemas.openxmlformats.org/spreadsheetml/2006/main">
  <authors>
    <author>Naomi Church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Carrie Williams:</t>
        </r>
        <r>
          <rPr>
            <sz val="9"/>
            <color indexed="81"/>
            <rFont val="Tahoma"/>
            <family val="2"/>
          </rPr>
          <t xml:space="preserve">
Data from EFA info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Carrie Williams:</t>
        </r>
        <r>
          <rPr>
            <sz val="8"/>
            <color indexed="81"/>
            <rFont val="Tahoma"/>
            <family val="2"/>
          </rPr>
          <t xml:space="preserve">
FTE pupil data not given at this stage 12/02/2016</t>
        </r>
      </text>
    </comment>
  </commentList>
</comments>
</file>

<file path=xl/sharedStrings.xml><?xml version="1.0" encoding="utf-8"?>
<sst xmlns="http://schemas.openxmlformats.org/spreadsheetml/2006/main" count="739" uniqueCount="331">
  <si>
    <t>Schools Block Funding</t>
  </si>
  <si>
    <t>DfE No</t>
  </si>
  <si>
    <t>School Name</t>
  </si>
  <si>
    <t>Phase</t>
  </si>
  <si>
    <t>Academy Type</t>
  </si>
  <si>
    <t>Primary</t>
  </si>
  <si>
    <t>Null</t>
  </si>
  <si>
    <t>Berridge Primary School</t>
  </si>
  <si>
    <t>Seely Primary School</t>
  </si>
  <si>
    <t>Bentinck Primary School</t>
  </si>
  <si>
    <t>CANTRELL PRIMARY</t>
  </si>
  <si>
    <t>CARRINGTON PRIMARY SCHOOL</t>
  </si>
  <si>
    <t>Dunkirk Primary School</t>
  </si>
  <si>
    <t>MELBURY PRIMARY SCHOOL</t>
  </si>
  <si>
    <t>Middleton Primary School</t>
  </si>
  <si>
    <t>BURFORD PRIMARY &amp; NURSERY</t>
  </si>
  <si>
    <t>ROBERT SHAW PRIMARY SCHOOL</t>
  </si>
  <si>
    <t>HEATHFIELD PRIMARY &amp; NURSERY SCHOOL</t>
  </si>
  <si>
    <t>William Booth Primary and Nursery School</t>
  </si>
  <si>
    <t>Walter Halls Primary School</t>
  </si>
  <si>
    <t>SOUTHWOLD PRIMARY</t>
  </si>
  <si>
    <t>RISE PARK PRIMARY SCHOOL</t>
  </si>
  <si>
    <t>Crabtree Farm Primary and Nursery School</t>
  </si>
  <si>
    <t>Scotholme Primary School</t>
  </si>
  <si>
    <t>WELBECK PRIMARY SCHOOL</t>
  </si>
  <si>
    <t>Mellers Primary and Nursery</t>
  </si>
  <si>
    <t>Haydn Primary School</t>
  </si>
  <si>
    <t>Hempshill Hall Primary School</t>
  </si>
  <si>
    <t>Stanstead Primary School</t>
  </si>
  <si>
    <t>Glade Hill Primary School</t>
  </si>
  <si>
    <t>Claremont Primary School</t>
  </si>
  <si>
    <t>Snape Wood Primary School</t>
  </si>
  <si>
    <t>Forest Fields Primary School</t>
  </si>
  <si>
    <t>WHITEGATE PRIMARY SCHOOL</t>
  </si>
  <si>
    <t>BULWELL ST. MARYS C. OF E.</t>
  </si>
  <si>
    <t>SOUTH WILFORD ENDOWED CE AIDED</t>
  </si>
  <si>
    <t>Dovecote Primary</t>
  </si>
  <si>
    <t>Greenfields Community Primary</t>
  </si>
  <si>
    <t>Southglade Primary School</t>
  </si>
  <si>
    <t>Westglade Primary School</t>
  </si>
  <si>
    <t>Henry Whipple Primary School</t>
  </si>
  <si>
    <t>Robin Hood Primary School</t>
  </si>
  <si>
    <t>Rufford Primary and Nursery</t>
  </si>
  <si>
    <t>ELLIS GUILFORD</t>
  </si>
  <si>
    <t>Secondary</t>
  </si>
  <si>
    <t>Total</t>
  </si>
  <si>
    <t>Special</t>
  </si>
  <si>
    <t>Nottingham Nursery</t>
  </si>
  <si>
    <t>Nursery</t>
  </si>
  <si>
    <t>Denewood Pupil Referral Unit</t>
  </si>
  <si>
    <t>Beckhampton Centre</t>
  </si>
  <si>
    <t>Hospital and Home Education PRU</t>
  </si>
  <si>
    <t>Unity Learning Centre</t>
  </si>
  <si>
    <t>Lump sum per school</t>
  </si>
  <si>
    <t>Rate per pupil</t>
  </si>
  <si>
    <t>Lump Sum</t>
  </si>
  <si>
    <t>Total DFC</t>
  </si>
  <si>
    <t>Total FTE pupils</t>
  </si>
  <si>
    <t>PRU</t>
  </si>
  <si>
    <t>Notes:</t>
  </si>
  <si>
    <t>VA</t>
  </si>
  <si>
    <t>URN</t>
  </si>
  <si>
    <t>LA No.</t>
  </si>
  <si>
    <t>LA Name</t>
  </si>
  <si>
    <t xml:space="preserve">LAEstab </t>
  </si>
  <si>
    <t>VA flag</t>
  </si>
  <si>
    <t>Nottingham</t>
  </si>
  <si>
    <t>Bentinck Primary and Nursery School</t>
  </si>
  <si>
    <t>Cantrell Primary and Nursery School</t>
  </si>
  <si>
    <t>Carrington Primary and Nursery School</t>
  </si>
  <si>
    <t>Dunkirk Primary and Nursery School</t>
  </si>
  <si>
    <t>Melbury Primary School</t>
  </si>
  <si>
    <t>Middleton Primary and Nursery School</t>
  </si>
  <si>
    <t>Burford Primary and Nursery School</t>
  </si>
  <si>
    <t>Robert Shaw Primary and Nursery School</t>
  </si>
  <si>
    <t>Heathfield Primary and Nursery School</t>
  </si>
  <si>
    <t>Walter Halls Primary and Early Years School</t>
  </si>
  <si>
    <t>Southwold Primary School and Early Years' Centre</t>
  </si>
  <si>
    <t>Rise Park Primary and Nursery School</t>
  </si>
  <si>
    <t>Crabtree Farm Primary School</t>
  </si>
  <si>
    <t>Scotholme Primary and Nursery School</t>
  </si>
  <si>
    <t>Welbeck Primary School</t>
  </si>
  <si>
    <t>Stanstead Nursery and Primary School</t>
  </si>
  <si>
    <t>Claremont Primary and Nursery School</t>
  </si>
  <si>
    <t>Snape Wood Primary and Nursery School</t>
  </si>
  <si>
    <t>Springfield Primary School</t>
  </si>
  <si>
    <t>Forest Fields Primary and Nursery School</t>
  </si>
  <si>
    <t>Whitegate Primary and Nursery School</t>
  </si>
  <si>
    <t>Bulwell St Mary's Primary and Nursery School</t>
  </si>
  <si>
    <t>South Wilford Endowed CofE Primary School</t>
  </si>
  <si>
    <t>Woodlands School</t>
  </si>
  <si>
    <t>Rosehill School</t>
  </si>
  <si>
    <t>Westbury School</t>
  </si>
  <si>
    <t>Dovecote Primary and Nursery School</t>
  </si>
  <si>
    <t>Greenfields Community School</t>
  </si>
  <si>
    <t>The Nottingham Nursery School and Training Centre</t>
  </si>
  <si>
    <t>Oak Field School and Specialist Sports College</t>
  </si>
  <si>
    <t>Rufford Primary and Nursery School</t>
  </si>
  <si>
    <t>Oak Field School</t>
  </si>
  <si>
    <t>Total Schools</t>
  </si>
  <si>
    <t>Total Special Schools</t>
  </si>
  <si>
    <t>Total Nursery</t>
  </si>
  <si>
    <t>Total PRU's</t>
  </si>
  <si>
    <t>DfE</t>
  </si>
  <si>
    <t>Per non-boarding Pupil</t>
  </si>
  <si>
    <t>Per boarding Pupil</t>
  </si>
  <si>
    <t>DFC</t>
  </si>
  <si>
    <t>LA</t>
  </si>
  <si>
    <t>Nursery/Primary</t>
  </si>
  <si>
    <t>Post-16</t>
  </si>
  <si>
    <t>Special/PRU</t>
  </si>
  <si>
    <t>3. Pupil Counts for all schools include both sole and dual main registrations.</t>
  </si>
  <si>
    <t>VA School</t>
  </si>
  <si>
    <t>85% retention applied</t>
  </si>
  <si>
    <t>Comments</t>
  </si>
  <si>
    <t>1. The rates shown above are used for all schools except voluntary aided schools, whose lump sum and per pupil rates are 8% higher.</t>
  </si>
  <si>
    <t>Mellers Primary School</t>
  </si>
  <si>
    <t>Ellis Guilford School</t>
  </si>
  <si>
    <t>Berridge Primary and Nursery School</t>
  </si>
  <si>
    <t>Ambleside Primary School</t>
  </si>
  <si>
    <t>Blue Bell Hill Primary and Nursery School</t>
  </si>
  <si>
    <t>Djanogly Strelley Academy</t>
  </si>
  <si>
    <t>Farnborough Academy</t>
  </si>
  <si>
    <t>Glenbrook Primary and Nursery School</t>
  </si>
  <si>
    <t>Highbank Primary and Nursery School</t>
  </si>
  <si>
    <t>Huntingdon Academy</t>
  </si>
  <si>
    <t>Nethergate School</t>
  </si>
  <si>
    <t>Nottingham Free School</t>
  </si>
  <si>
    <t>Nottingham University Samworth Academy</t>
  </si>
  <si>
    <t>Our Lady of Perpetual Succour Catholic Primary School</t>
  </si>
  <si>
    <t>Radford Primary School</t>
  </si>
  <si>
    <t>Rosslyn Park Primary and Nursery School</t>
  </si>
  <si>
    <t>Sneinton St Stephen's CofE Primary School</t>
  </si>
  <si>
    <t>St Ann's Well Academy</t>
  </si>
  <si>
    <t>St Margaret Clitherow Catholic Primary School</t>
  </si>
  <si>
    <t>St Mary's Catholic Primary School</t>
  </si>
  <si>
    <t>St Patrick's Catholic Primary and Nursery School</t>
  </si>
  <si>
    <t>St Teresa's Catholic Primary School</t>
  </si>
  <si>
    <t>The Bulwell Academy</t>
  </si>
  <si>
    <t>The Nottingham Emmanuel School</t>
  </si>
  <si>
    <t>Fernwood Primary School</t>
  </si>
  <si>
    <t>Passcode</t>
  </si>
  <si>
    <t>Total NOR pupils</t>
  </si>
  <si>
    <t>PASSCODE</t>
  </si>
  <si>
    <t>Academies</t>
  </si>
  <si>
    <t>SFCs</t>
  </si>
  <si>
    <t>LAEstab</t>
  </si>
  <si>
    <t>Bilborough College</t>
  </si>
  <si>
    <t>Djanogly City Academy</t>
  </si>
  <si>
    <t>Nottingham Academy</t>
  </si>
  <si>
    <t>Fernwood School</t>
  </si>
  <si>
    <t>Djanogly Northgate Academy</t>
  </si>
  <si>
    <t>Nottingham Girls' Academy</t>
  </si>
  <si>
    <t>Blessed Robert Widmerpool Catholic Primary and Nursery School</t>
  </si>
  <si>
    <t>Our Lady &amp; St Edward Primary &amp; Nursery Catholic Voluntary Academy</t>
  </si>
  <si>
    <t>Warren Primary School</t>
  </si>
  <si>
    <t>Southwark Primary School</t>
  </si>
  <si>
    <t>Edna G. Olds Academy</t>
  </si>
  <si>
    <t>Sycamore Academy</t>
  </si>
  <si>
    <t>Bluecoat Academy</t>
  </si>
  <si>
    <t>Stone Soup Academy</t>
  </si>
  <si>
    <t>The Trinity Catholic School A Voluntary Academy</t>
  </si>
  <si>
    <t>St Augustine's Catholic Primary and Nursery School, A Voluntary Academy</t>
  </si>
  <si>
    <t>Top Valley Academy</t>
  </si>
  <si>
    <t>Whitemoor Academy (Primary and Nursery)</t>
  </si>
  <si>
    <t>Old Basford School</t>
  </si>
  <si>
    <t>The Milford Academy</t>
  </si>
  <si>
    <t>Windmill L.E.A.D. Academy</t>
  </si>
  <si>
    <t>Firbeck Academy</t>
  </si>
  <si>
    <t>The Glapton Academy</t>
  </si>
  <si>
    <t>Hogarth Academy</t>
  </si>
  <si>
    <t>The Bluecoat Beechdale Academy</t>
  </si>
  <si>
    <t>Portland School</t>
  </si>
  <si>
    <t>Edale Rise Primary &amp; Nursery School</t>
  </si>
  <si>
    <t>Nottingham University Academy of Science and Technology</t>
  </si>
  <si>
    <t>Jubilee L.E.A.D. Academy</t>
  </si>
  <si>
    <t>The Oakwood Academy</t>
  </si>
  <si>
    <t>Brocklewood Primary and Nursery School</t>
  </si>
  <si>
    <t>TOTAL Academies</t>
  </si>
  <si>
    <r>
      <t xml:space="preserve">1) Devolved Capital Funding is distributed to </t>
    </r>
    <r>
      <rPr>
        <b/>
        <sz val="10"/>
        <rFont val="Arial"/>
        <family val="2"/>
      </rPr>
      <t>maintained schools only</t>
    </r>
    <r>
      <rPr>
        <sz val="10"/>
        <rFont val="Arial"/>
        <family val="2"/>
      </rPr>
      <t>, academies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VA schools get their funding direct from the Education Funding Agency.</t>
    </r>
  </si>
  <si>
    <t>2a. 2017-18 Maintained Local Authority (LA) &amp; Voluntary Aided (VA) schools - DFC  - School level</t>
  </si>
  <si>
    <t>These DFC allocations are based on the academy and voluntary aided status of schools as at 1 April 2017.</t>
  </si>
  <si>
    <t>2017-18</t>
  </si>
  <si>
    <t>2. The data source for all school data and pupil numbers is the School Census (Jan 2016).</t>
  </si>
  <si>
    <t>Glade Hill Primary &amp; Nursery School</t>
  </si>
  <si>
    <t>DO NOT ALLOCATE</t>
  </si>
  <si>
    <t>All schools</t>
  </si>
  <si>
    <t>85% q</t>
  </si>
  <si>
    <t>3a. 2017-18 All Academies and Sixth Form Colleges - DFC  - School level</t>
  </si>
  <si>
    <t>These DFC allocations are based on the academy status of schools as at 1 April 2017.</t>
  </si>
  <si>
    <t>2. The data source for school data and pupil numbers is the School Census (Jan 2016) or the 2015/16 ILR.</t>
  </si>
  <si>
    <t>4. Adjusted so that schools appearing  on both the schools census and the ILR (post-16) are funded for all pupils but receive a single lump sum.</t>
  </si>
  <si>
    <t>Warren Primary Academy</t>
  </si>
  <si>
    <t>Portland Spencer Academy</t>
  </si>
  <si>
    <t>Radford Primary School Academy</t>
  </si>
  <si>
    <t>Victoria Primary School</t>
  </si>
  <si>
    <t>Channeling Positivity</t>
  </si>
  <si>
    <t>Denewood Academy</t>
  </si>
  <si>
    <t>Unity Academy</t>
  </si>
  <si>
    <t>Westbury Academy</t>
  </si>
  <si>
    <t>Woodlands Academy</t>
  </si>
  <si>
    <t>Estimate  DFC</t>
  </si>
  <si>
    <t>Recoupment Academy</t>
  </si>
  <si>
    <t>stone soup</t>
  </si>
  <si>
    <t>Devolved Capital Funding 2017/18</t>
  </si>
  <si>
    <t>Springfield Academy</t>
  </si>
  <si>
    <t>2006MAGL</t>
  </si>
  <si>
    <t>2007acGn</t>
  </si>
  <si>
    <t>2045jcKb</t>
  </si>
  <si>
    <t>2016jnOu</t>
  </si>
  <si>
    <t>2056bAuD</t>
  </si>
  <si>
    <t>2057HOsi</t>
  </si>
  <si>
    <t>2061xJcy</t>
  </si>
  <si>
    <t>2079FvIw</t>
  </si>
  <si>
    <t>2080tRdj</t>
  </si>
  <si>
    <t>2090IiRI</t>
  </si>
  <si>
    <t>2095dtuN</t>
  </si>
  <si>
    <t>2097Osws</t>
  </si>
  <si>
    <t>2117PnIX</t>
  </si>
  <si>
    <t>2128wfAl</t>
  </si>
  <si>
    <t>2151vOUw</t>
  </si>
  <si>
    <t>2153nWDQ</t>
  </si>
  <si>
    <t>2157suKk</t>
  </si>
  <si>
    <t>2158hMrS</t>
  </si>
  <si>
    <t>2163KqTk</t>
  </si>
  <si>
    <t>2170MqVW</t>
  </si>
  <si>
    <t>2190wUmX</t>
  </si>
  <si>
    <t>2360ioBv</t>
  </si>
  <si>
    <t>2894TISR</t>
  </si>
  <si>
    <t>2897xXHv</t>
  </si>
  <si>
    <t>2917ZuVe</t>
  </si>
  <si>
    <t>2929hDZn</t>
  </si>
  <si>
    <t>2935BcLf</t>
  </si>
  <si>
    <t>3312Qybe</t>
  </si>
  <si>
    <t>3323oqtU</t>
  </si>
  <si>
    <t>3324xTCS</t>
  </si>
  <si>
    <t>3326cFKo</t>
  </si>
  <si>
    <t>3327puJp</t>
  </si>
  <si>
    <t>3328RPTm</t>
  </si>
  <si>
    <t>3329RIdN</t>
  </si>
  <si>
    <t>3332hTln</t>
  </si>
  <si>
    <t>4026qTkR</t>
  </si>
  <si>
    <t>7033Jgem</t>
  </si>
  <si>
    <t>7035tAdH</t>
  </si>
  <si>
    <t>7040gxws</t>
  </si>
  <si>
    <t>7042NwsN</t>
  </si>
  <si>
    <t>1012KMdb</t>
  </si>
  <si>
    <t>1104Ejvo</t>
  </si>
  <si>
    <t>1107NREI</t>
  </si>
  <si>
    <t>1109Qdpf</t>
  </si>
  <si>
    <t>1110ysVJ</t>
  </si>
  <si>
    <t>6905HJmx</t>
  </si>
  <si>
    <t>6919emPo</t>
  </si>
  <si>
    <t>6906ktOi</t>
  </si>
  <si>
    <t>6907FCPz</t>
  </si>
  <si>
    <t>All-through</t>
  </si>
  <si>
    <t>4064QRlr</t>
  </si>
  <si>
    <t>2081LkKD</t>
  </si>
  <si>
    <t>4000tMQd</t>
  </si>
  <si>
    <t>3319QBOK</t>
  </si>
  <si>
    <t>3320pRhg</t>
  </si>
  <si>
    <t>2898jkQr</t>
  </si>
  <si>
    <t>2110WEKx</t>
  </si>
  <si>
    <t>2074hvrt</t>
  </si>
  <si>
    <t>3331XVIS</t>
  </si>
  <si>
    <t>2939eDdn</t>
  </si>
  <si>
    <t>3330JXZI</t>
  </si>
  <si>
    <t>4615dHTk</t>
  </si>
  <si>
    <t>7026waXR</t>
  </si>
  <si>
    <t>3318ofLD</t>
  </si>
  <si>
    <t>3313sNFs</t>
  </si>
  <si>
    <t>3317aBhm</t>
  </si>
  <si>
    <t>5404OboV</t>
  </si>
  <si>
    <t>2003cUCo</t>
  </si>
  <si>
    <t>4002raTD</t>
  </si>
  <si>
    <t>2118jGMU</t>
  </si>
  <si>
    <t>2152PAbM</t>
  </si>
  <si>
    <t>2906DDOl</t>
  </si>
  <si>
    <t>2002riNz</t>
  </si>
  <si>
    <t>3321zXjz</t>
  </si>
  <si>
    <t>3311lnvu</t>
  </si>
  <si>
    <t>2004bGWt</t>
  </si>
  <si>
    <t>2005HQuH</t>
  </si>
  <si>
    <t>3316QIbE</t>
  </si>
  <si>
    <t>4462wSNH</t>
  </si>
  <si>
    <t>2008VkKp</t>
  </si>
  <si>
    <t>2183JqYY</t>
  </si>
  <si>
    <t>2907cNUj</t>
  </si>
  <si>
    <t>2077smkJ</t>
  </si>
  <si>
    <t>4003hDmP</t>
  </si>
  <si>
    <t>2009jKrj</t>
  </si>
  <si>
    <t>2010wBMV</t>
  </si>
  <si>
    <t>2011poYO</t>
  </si>
  <si>
    <t>2099WTff</t>
  </si>
  <si>
    <t>4004eWem</t>
  </si>
  <si>
    <t>4020fqlO</t>
  </si>
  <si>
    <t>2012cGfy</t>
  </si>
  <si>
    <t>4005aPsO</t>
  </si>
  <si>
    <t>4006eVOU</t>
  </si>
  <si>
    <t>2013rLUm</t>
  </si>
  <si>
    <t>2014sKZl</t>
  </si>
  <si>
    <t>2088EKvG</t>
  </si>
  <si>
    <t>2015HbKT</t>
  </si>
  <si>
    <t>2082fWlx</t>
  </si>
  <si>
    <t>3000JAIt</t>
  </si>
  <si>
    <t>2155CTPh</t>
  </si>
  <si>
    <t>Actual DFC (from EFA)</t>
  </si>
  <si>
    <t xml:space="preserve">2) The DFC figures reflect all schools that had converted to academies on or by 1 April 2017. </t>
  </si>
  <si>
    <r>
      <t xml:space="preserve">3) Some schools may have agreed for the local authority to </t>
    </r>
    <r>
      <rPr>
        <u/>
        <sz val="10"/>
        <rFont val="Arial"/>
        <family val="2"/>
      </rPr>
      <t>retain part/all of the funding</t>
    </r>
    <r>
      <rPr>
        <sz val="10"/>
        <rFont val="Arial"/>
        <family val="2"/>
      </rPr>
      <t xml:space="preserve"> to be used for particular projects. The full value is given here.</t>
    </r>
  </si>
  <si>
    <t>4) These allocations were published in June 2017.</t>
  </si>
  <si>
    <t>5) The rate per pupil for all-through schools will show blank as more than one rate will apply.</t>
  </si>
  <si>
    <t>Ellis guilford</t>
  </si>
  <si>
    <t>Rosehill</t>
  </si>
  <si>
    <t>Oakfield</t>
  </si>
  <si>
    <t>Variance to Estimate</t>
  </si>
  <si>
    <t>Final 2017-2018</t>
  </si>
  <si>
    <t>Estimate 2017-2018</t>
  </si>
  <si>
    <t>Reconcilliation of DFC</t>
  </si>
  <si>
    <t>85% retained</t>
  </si>
  <si>
    <t>converted to an academy</t>
  </si>
  <si>
    <t>Academy</t>
  </si>
  <si>
    <t>Maintained</t>
  </si>
  <si>
    <t>Total from 3a Academy &amp; SFC DFC &amp; SCA tab</t>
  </si>
  <si>
    <t>Variance</t>
  </si>
  <si>
    <t>Total from 2a LA &amp; VA DFC &amp; SCA tab</t>
  </si>
  <si>
    <t>Sutherland House School</t>
  </si>
  <si>
    <t>Grand Total of Funding</t>
  </si>
  <si>
    <t>Academy Total</t>
  </si>
  <si>
    <t>Maintained Total</t>
  </si>
  <si>
    <t>Budget share</t>
  </si>
  <si>
    <t>HHE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</si>
</sst>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.00"/>
    <numFmt numFmtId="165" formatCode="0.0"/>
    <numFmt numFmtId="166" formatCode="_-&quot;£&quot;* #,##0_-;\-&quot;£&quot;* #,##0_-;_-&quot;£&quot;* &quot;-&quot;??_-;_-@_-"/>
    <numFmt numFmtId="167" formatCode="&quot;£&quot;#,##0"/>
    <numFmt numFmtId="168" formatCode="&quot;£&quot;#,##0.000000000;[Red]\-&quot;£&quot;#,##0.000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Arial"/>
      <family val="2"/>
    </font>
    <font>
      <b/>
      <sz val="10"/>
      <color rgb="FF003366"/>
      <name val="Arial"/>
      <family val="2"/>
    </font>
    <font>
      <sz val="10"/>
      <color rgb="FF003366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43"/>
        <bgColor indexed="24"/>
      </patternFill>
    </fill>
    <fill>
      <patternFill patternType="solid">
        <fgColor indexed="11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366"/>
        <bgColor theme="1"/>
      </patternFill>
    </fill>
    <fill>
      <patternFill patternType="solid">
        <fgColor indexed="9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</cellStyleXfs>
  <cellXfs count="184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0" fillId="0" borderId="1" xfId="0" applyBorder="1"/>
    <xf numFmtId="0" fontId="0" fillId="0" borderId="2" xfId="0" applyBorder="1"/>
    <xf numFmtId="0" fontId="2" fillId="3" borderId="1" xfId="0" applyFont="1" applyFill="1" applyBorder="1"/>
    <xf numFmtId="0" fontId="0" fillId="0" borderId="0" xfId="0" applyBorder="1"/>
    <xf numFmtId="0" fontId="3" fillId="0" borderId="0" xfId="0" applyFont="1" applyBorder="1"/>
    <xf numFmtId="0" fontId="0" fillId="4" borderId="1" xfId="0" applyFill="1" applyBorder="1"/>
    <xf numFmtId="0" fontId="0" fillId="3" borderId="1" xfId="0" applyFill="1" applyBorder="1"/>
    <xf numFmtId="164" fontId="5" fillId="0" borderId="4" xfId="0" applyNumberFormat="1" applyFont="1" applyFill="1" applyBorder="1" applyAlignment="1">
      <alignment horizontal="center"/>
    </xf>
    <xf numFmtId="166" fontId="2" fillId="5" borderId="6" xfId="0" applyNumberFormat="1" applyFont="1" applyFill="1" applyBorder="1" applyAlignment="1" applyProtection="1">
      <alignment horizontal="center" vertical="center" wrapText="1"/>
    </xf>
    <xf numFmtId="166" fontId="2" fillId="6" borderId="6" xfId="0" applyNumberFormat="1" applyFont="1" applyFill="1" applyBorder="1" applyAlignment="1" applyProtection="1">
      <alignment horizontal="center" vertical="center" wrapText="1"/>
    </xf>
    <xf numFmtId="166" fontId="2" fillId="5" borderId="7" xfId="0" applyNumberFormat="1" applyFont="1" applyFill="1" applyBorder="1" applyAlignment="1" applyProtection="1">
      <alignment horizontal="center" vertical="center" wrapText="1"/>
    </xf>
    <xf numFmtId="166" fontId="2" fillId="7" borderId="8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4" borderId="10" xfId="0" applyFill="1" applyBorder="1"/>
    <xf numFmtId="164" fontId="0" fillId="0" borderId="11" xfId="1" applyNumberFormat="1" applyFont="1" applyBorder="1"/>
    <xf numFmtId="0" fontId="5" fillId="0" borderId="1" xfId="0" applyFont="1" applyFill="1" applyBorder="1"/>
    <xf numFmtId="0" fontId="4" fillId="3" borderId="1" xfId="0" applyFont="1" applyFill="1" applyBorder="1"/>
    <xf numFmtId="0" fontId="0" fillId="0" borderId="0" xfId="0" applyProtection="1"/>
    <xf numFmtId="0" fontId="7" fillId="0" borderId="0" xfId="0" applyFont="1" applyProtection="1"/>
    <xf numFmtId="0" fontId="2" fillId="9" borderId="3" xfId="0" applyFont="1" applyFill="1" applyBorder="1" applyAlignment="1">
      <alignment horizontal="center" vertical="center" wrapText="1"/>
    </xf>
    <xf numFmtId="0" fontId="9" fillId="0" borderId="14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164" fontId="5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14" borderId="1" xfId="0" applyFill="1" applyBorder="1"/>
    <xf numFmtId="0" fontId="0" fillId="0" borderId="1" xfId="0" applyFill="1" applyBorder="1"/>
    <xf numFmtId="0" fontId="0" fillId="0" borderId="0" xfId="0" applyFill="1"/>
    <xf numFmtId="0" fontId="0" fillId="0" borderId="19" xfId="0" applyBorder="1"/>
    <xf numFmtId="164" fontId="0" fillId="0" borderId="0" xfId="1" applyNumberFormat="1" applyFont="1" applyBorder="1"/>
    <xf numFmtId="164" fontId="2" fillId="0" borderId="20" xfId="0" applyNumberFormat="1" applyFont="1" applyBorder="1"/>
    <xf numFmtId="4" fontId="2" fillId="0" borderId="20" xfId="0" applyNumberFormat="1" applyFont="1" applyBorder="1"/>
    <xf numFmtId="4" fontId="2" fillId="0" borderId="5" xfId="0" applyNumberFormat="1" applyFont="1" applyBorder="1"/>
    <xf numFmtId="0" fontId="0" fillId="0" borderId="12" xfId="0" applyFill="1" applyBorder="1"/>
    <xf numFmtId="164" fontId="2" fillId="0" borderId="20" xfId="0" applyNumberFormat="1" applyFont="1" applyFill="1" applyBorder="1"/>
    <xf numFmtId="4" fontId="2" fillId="0" borderId="20" xfId="0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/>
    <xf numFmtId="0" fontId="17" fillId="11" borderId="0" xfId="3" applyFont="1" applyFill="1"/>
    <xf numFmtId="0" fontId="18" fillId="11" borderId="0" xfId="3" applyFont="1" applyFill="1"/>
    <xf numFmtId="0" fontId="9" fillId="11" borderId="0" xfId="3" applyFont="1" applyFill="1" applyBorder="1" applyAlignment="1">
      <alignment horizontal="left"/>
    </xf>
    <xf numFmtId="0" fontId="5" fillId="15" borderId="0" xfId="3" applyFill="1"/>
    <xf numFmtId="3" fontId="13" fillId="13" borderId="22" xfId="1" applyNumberFormat="1" applyFont="1" applyFill="1" applyBorder="1" applyAlignment="1">
      <alignment horizontal="left" vertical="center" wrapText="1"/>
    </xf>
    <xf numFmtId="3" fontId="13" fillId="13" borderId="22" xfId="1" applyNumberFormat="1" applyFont="1" applyFill="1" applyBorder="1" applyAlignment="1">
      <alignment horizontal="center" vertical="center" wrapText="1"/>
    </xf>
    <xf numFmtId="0" fontId="5" fillId="12" borderId="0" xfId="3" applyFont="1" applyFill="1" applyAlignment="1">
      <alignment horizontal="left"/>
    </xf>
    <xf numFmtId="6" fontId="5" fillId="12" borderId="0" xfId="3" applyNumberFormat="1" applyFont="1" applyFill="1" applyAlignment="1">
      <alignment horizontal="right"/>
    </xf>
    <xf numFmtId="0" fontId="2" fillId="0" borderId="4" xfId="3" applyFont="1" applyFill="1" applyBorder="1" applyAlignment="1">
      <alignment horizontal="left"/>
    </xf>
    <xf numFmtId="164" fontId="5" fillId="0" borderId="23" xfId="3" applyNumberFormat="1" applyFont="1" applyFill="1" applyBorder="1" applyAlignment="1">
      <alignment horizontal="center"/>
    </xf>
    <xf numFmtId="8" fontId="19" fillId="0" borderId="23" xfId="2" applyNumberFormat="1" applyFont="1" applyFill="1" applyBorder="1" applyAlignment="1">
      <alignment horizontal="center"/>
    </xf>
    <xf numFmtId="167" fontId="5" fillId="0" borderId="23" xfId="3" applyNumberFormat="1" applyFont="1" applyFill="1" applyBorder="1" applyAlignment="1">
      <alignment horizontal="center"/>
    </xf>
    <xf numFmtId="0" fontId="5" fillId="11" borderId="0" xfId="3" applyFont="1" applyFill="1" applyBorder="1" applyAlignment="1">
      <alignment horizontal="left"/>
    </xf>
    <xf numFmtId="6" fontId="13" fillId="13" borderId="22" xfId="1" applyNumberFormat="1" applyFont="1" applyFill="1" applyBorder="1" applyAlignment="1">
      <alignment horizontal="right" vertical="center" wrapText="1"/>
    </xf>
    <xf numFmtId="0" fontId="2" fillId="0" borderId="5" xfId="3" applyFont="1" applyFill="1" applyBorder="1" applyAlignment="1">
      <alignment horizontal="left"/>
    </xf>
    <xf numFmtId="164" fontId="5" fillId="0" borderId="17" xfId="3" applyNumberFormat="1" applyFont="1" applyFill="1" applyBorder="1" applyAlignment="1">
      <alignment horizontal="center"/>
    </xf>
    <xf numFmtId="8" fontId="19" fillId="0" borderId="17" xfId="2" applyNumberFormat="1" applyFont="1" applyFill="1" applyBorder="1" applyAlignment="1">
      <alignment horizontal="center"/>
    </xf>
    <xf numFmtId="167" fontId="5" fillId="0" borderId="17" xfId="3" applyNumberFormat="1" applyFont="1" applyFill="1" applyBorder="1" applyAlignment="1">
      <alignment horizontal="center"/>
    </xf>
    <xf numFmtId="0" fontId="5" fillId="12" borderId="0" xfId="3" applyFont="1" applyFill="1"/>
    <xf numFmtId="0" fontId="5" fillId="12" borderId="0" xfId="3" applyFont="1" applyFill="1" applyBorder="1"/>
    <xf numFmtId="44" fontId="19" fillId="12" borderId="0" xfId="2" applyFont="1" applyFill="1" applyBorder="1"/>
    <xf numFmtId="0" fontId="5" fillId="11" borderId="0" xfId="3" applyFill="1"/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6" fontId="5" fillId="0" borderId="0" xfId="0" applyNumberFormat="1" applyFont="1" applyFill="1" applyBorder="1" applyAlignment="1">
      <alignment horizontal="right"/>
    </xf>
    <xf numFmtId="17" fontId="0" fillId="0" borderId="0" xfId="0" applyNumberFormat="1"/>
    <xf numFmtId="3" fontId="13" fillId="16" borderId="22" xfId="1" applyNumberFormat="1" applyFont="1" applyFill="1" applyBorder="1" applyAlignment="1">
      <alignment horizontal="left" vertical="center" wrapText="1"/>
    </xf>
    <xf numFmtId="6" fontId="0" fillId="0" borderId="0" xfId="0" applyNumberFormat="1"/>
    <xf numFmtId="165" fontId="0" fillId="0" borderId="1" xfId="0" applyNumberFormat="1" applyBorder="1"/>
    <xf numFmtId="164" fontId="0" fillId="0" borderId="23" xfId="1" applyNumberFormat="1" applyFont="1" applyBorder="1"/>
    <xf numFmtId="0" fontId="7" fillId="0" borderId="0" xfId="0" applyFont="1"/>
    <xf numFmtId="0" fontId="5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 applyProtection="1">
      <alignment horizontal="left"/>
    </xf>
    <xf numFmtId="164" fontId="0" fillId="0" borderId="1" xfId="0" applyNumberFormat="1" applyBorder="1"/>
    <xf numFmtId="164" fontId="0" fillId="4" borderId="1" xfId="0" applyNumberFormat="1" applyFill="1" applyBorder="1"/>
    <xf numFmtId="164" fontId="0" fillId="4" borderId="2" xfId="0" applyNumberFormat="1" applyFill="1" applyBorder="1"/>
    <xf numFmtId="0" fontId="0" fillId="0" borderId="24" xfId="0" applyBorder="1"/>
    <xf numFmtId="0" fontId="0" fillId="0" borderId="11" xfId="0" applyBorder="1"/>
    <xf numFmtId="164" fontId="0" fillId="0" borderId="24" xfId="1" applyNumberFormat="1" applyFont="1" applyBorder="1"/>
    <xf numFmtId="1" fontId="10" fillId="17" borderId="1" xfId="0" applyNumberFormat="1" applyFont="1" applyFill="1" applyBorder="1" applyAlignment="1" applyProtection="1">
      <alignment horizontal="left"/>
    </xf>
    <xf numFmtId="0" fontId="5" fillId="17" borderId="1" xfId="0" applyFont="1" applyFill="1" applyBorder="1"/>
    <xf numFmtId="0" fontId="0" fillId="17" borderId="1" xfId="0" applyFill="1" applyBorder="1"/>
    <xf numFmtId="0" fontId="0" fillId="17" borderId="10" xfId="0" applyFill="1" applyBorder="1"/>
    <xf numFmtId="165" fontId="0" fillId="17" borderId="1" xfId="0" applyNumberFormat="1" applyFill="1" applyBorder="1"/>
    <xf numFmtId="164" fontId="0" fillId="17" borderId="1" xfId="0" applyNumberFormat="1" applyFill="1" applyBorder="1"/>
    <xf numFmtId="164" fontId="0" fillId="0" borderId="1" xfId="0" applyNumberFormat="1" applyFill="1" applyBorder="1"/>
    <xf numFmtId="0" fontId="2" fillId="0" borderId="0" xfId="0" applyFont="1" applyFill="1" applyAlignment="1">
      <alignment horizontal="center" vertical="center"/>
    </xf>
    <xf numFmtId="0" fontId="5" fillId="4" borderId="1" xfId="0" applyFont="1" applyFill="1" applyBorder="1"/>
    <xf numFmtId="6" fontId="5" fillId="15" borderId="0" xfId="3" applyNumberFormat="1" applyFill="1"/>
    <xf numFmtId="0" fontId="20" fillId="18" borderId="25" xfId="4" applyNumberFormat="1" applyFont="1" applyFill="1" applyBorder="1" applyAlignment="1">
      <alignment horizontal="left" vertical="center" wrapText="1"/>
    </xf>
    <xf numFmtId="0" fontId="2" fillId="0" borderId="0" xfId="0" applyFont="1"/>
    <xf numFmtId="164" fontId="0" fillId="0" borderId="0" xfId="0" applyNumberFormat="1"/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1" fillId="19" borderId="3" xfId="3" applyFont="1" applyFill="1" applyBorder="1" applyAlignment="1">
      <alignment horizontal="left" wrapText="1"/>
    </xf>
    <xf numFmtId="165" fontId="20" fillId="19" borderId="16" xfId="3" applyNumberFormat="1" applyFont="1" applyFill="1" applyBorder="1" applyAlignment="1">
      <alignment horizontal="center" wrapText="1"/>
    </xf>
    <xf numFmtId="44" fontId="20" fillId="19" borderId="14" xfId="2" applyFont="1" applyFill="1" applyBorder="1" applyAlignment="1">
      <alignment horizontal="center" wrapText="1"/>
    </xf>
    <xf numFmtId="0" fontId="20" fillId="19" borderId="3" xfId="3" applyFont="1" applyFill="1" applyBorder="1" applyAlignment="1">
      <alignment horizontal="center" wrapText="1"/>
    </xf>
    <xf numFmtId="6" fontId="5" fillId="11" borderId="0" xfId="3" applyNumberFormat="1" applyFont="1" applyFill="1" applyBorder="1" applyAlignment="1">
      <alignment horizontal="right"/>
    </xf>
    <xf numFmtId="168" fontId="19" fillId="0" borderId="0" xfId="0" applyNumberFormat="1" applyFont="1" applyAlignment="1">
      <alignment horizontal="left"/>
    </xf>
    <xf numFmtId="0" fontId="5" fillId="20" borderId="0" xfId="3" applyFont="1" applyFill="1" applyBorder="1"/>
    <xf numFmtId="44" fontId="19" fillId="20" borderId="0" xfId="2" applyFont="1" applyFill="1" applyBorder="1"/>
    <xf numFmtId="0" fontId="5" fillId="20" borderId="0" xfId="3" applyFont="1" applyFill="1"/>
    <xf numFmtId="0" fontId="5" fillId="0" borderId="0" xfId="0" applyFont="1" applyAlignment="1">
      <alignment horizontal="left"/>
    </xf>
    <xf numFmtId="0" fontId="19" fillId="0" borderId="0" xfId="4" applyFont="1" applyAlignment="1">
      <alignment horizontal="left"/>
    </xf>
    <xf numFmtId="0" fontId="20" fillId="18" borderId="0" xfId="4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left"/>
    </xf>
    <xf numFmtId="164" fontId="2" fillId="0" borderId="19" xfId="0" applyNumberFormat="1" applyFont="1" applyBorder="1"/>
    <xf numFmtId="4" fontId="2" fillId="0" borderId="19" xfId="0" applyNumberFormat="1" applyFont="1" applyBorder="1"/>
    <xf numFmtId="164" fontId="2" fillId="0" borderId="23" xfId="1" applyNumberFormat="1" applyFont="1" applyFill="1" applyBorder="1"/>
    <xf numFmtId="4" fontId="2" fillId="0" borderId="4" xfId="0" applyNumberFormat="1" applyFont="1" applyBorder="1"/>
    <xf numFmtId="0" fontId="0" fillId="0" borderId="15" xfId="0" applyBorder="1"/>
    <xf numFmtId="164" fontId="0" fillId="0" borderId="15" xfId="1" applyNumberFormat="1" applyFont="1" applyBorder="1"/>
    <xf numFmtId="164" fontId="2" fillId="0" borderId="1" xfId="0" applyNumberFormat="1" applyFont="1" applyBorder="1"/>
    <xf numFmtId="0" fontId="0" fillId="0" borderId="21" xfId="0" applyBorder="1" applyProtection="1"/>
    <xf numFmtId="0" fontId="0" fillId="0" borderId="17" xfId="0" applyBorder="1" applyProtection="1"/>
    <xf numFmtId="0" fontId="1" fillId="11" borderId="0" xfId="3" applyFont="1" applyFill="1" applyAlignment="1">
      <alignment vertical="center" wrapText="1"/>
    </xf>
    <xf numFmtId="0" fontId="9" fillId="11" borderId="21" xfId="3" applyFont="1" applyFill="1" applyBorder="1" applyAlignment="1">
      <alignment horizontal="left"/>
    </xf>
    <xf numFmtId="3" fontId="13" fillId="13" borderId="26" xfId="1" applyNumberFormat="1" applyFont="1" applyFill="1" applyBorder="1" applyAlignment="1">
      <alignment horizontal="left" vertical="center" wrapText="1"/>
    </xf>
    <xf numFmtId="3" fontId="13" fillId="13" borderId="11" xfId="1" applyNumberFormat="1" applyFont="1" applyFill="1" applyBorder="1" applyAlignment="1">
      <alignment horizontal="center" vertical="center" wrapText="1"/>
    </xf>
    <xf numFmtId="3" fontId="13" fillId="18" borderId="22" xfId="1" applyNumberFormat="1" applyFont="1" applyFill="1" applyBorder="1" applyAlignment="1">
      <alignment horizontal="center" vertical="center" wrapText="1"/>
    </xf>
    <xf numFmtId="42" fontId="1" fillId="11" borderId="0" xfId="3" applyNumberFormat="1" applyFont="1" applyFill="1" applyBorder="1" applyAlignment="1">
      <alignment horizontal="left"/>
    </xf>
    <xf numFmtId="0" fontId="1" fillId="12" borderId="0" xfId="3" applyFont="1" applyFill="1" applyAlignment="1">
      <alignment horizontal="left"/>
    </xf>
    <xf numFmtId="6" fontId="1" fillId="15" borderId="0" xfId="3" applyNumberFormat="1" applyFont="1" applyFill="1" applyAlignment="1">
      <alignment horizontal="right"/>
    </xf>
    <xf numFmtId="164" fontId="1" fillId="0" borderId="23" xfId="3" applyNumberFormat="1" applyFont="1" applyFill="1" applyBorder="1" applyAlignment="1">
      <alignment horizontal="center"/>
    </xf>
    <xf numFmtId="167" fontId="1" fillId="0" borderId="23" xfId="3" applyNumberFormat="1" applyFont="1" applyFill="1" applyBorder="1" applyAlignment="1">
      <alignment horizontal="center"/>
    </xf>
    <xf numFmtId="0" fontId="1" fillId="11" borderId="0" xfId="3" applyFont="1" applyFill="1" applyBorder="1" applyAlignment="1">
      <alignment horizontal="left"/>
    </xf>
    <xf numFmtId="164" fontId="1" fillId="0" borderId="17" xfId="3" applyNumberFormat="1" applyFont="1" applyFill="1" applyBorder="1" applyAlignment="1">
      <alignment horizontal="center"/>
    </xf>
    <xf numFmtId="167" fontId="1" fillId="0" borderId="17" xfId="3" applyNumberFormat="1" applyFont="1" applyFill="1" applyBorder="1" applyAlignment="1">
      <alignment horizontal="center"/>
    </xf>
    <xf numFmtId="0" fontId="1" fillId="12" borderId="0" xfId="3" applyFont="1" applyFill="1"/>
    <xf numFmtId="0" fontId="1" fillId="12" borderId="0" xfId="3" applyFont="1" applyFill="1" applyBorder="1"/>
    <xf numFmtId="9" fontId="1" fillId="0" borderId="0" xfId="0" applyNumberFormat="1" applyFont="1"/>
    <xf numFmtId="4" fontId="0" fillId="0" borderId="0" xfId="0" applyNumberFormat="1"/>
    <xf numFmtId="0" fontId="2" fillId="0" borderId="0" xfId="0" applyFont="1" applyAlignment="1" applyProtection="1">
      <alignment horizontal="left"/>
    </xf>
    <xf numFmtId="166" fontId="2" fillId="6" borderId="27" xfId="0" applyNumberFormat="1" applyFont="1" applyFill="1" applyBorder="1" applyAlignment="1" applyProtection="1">
      <alignment horizontal="center" vertical="center" wrapText="1"/>
    </xf>
    <xf numFmtId="164" fontId="0" fillId="21" borderId="1" xfId="0" applyNumberFormat="1" applyFill="1" applyBorder="1"/>
    <xf numFmtId="0" fontId="1" fillId="0" borderId="0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0" fontId="1" fillId="0" borderId="20" xfId="0" applyFont="1" applyBorder="1" applyProtection="1"/>
    <xf numFmtId="0" fontId="0" fillId="22" borderId="0" xfId="0" applyFill="1" applyProtection="1"/>
    <xf numFmtId="1" fontId="2" fillId="8" borderId="9" xfId="0" applyNumberFormat="1" applyFont="1" applyFill="1" applyBorder="1" applyAlignment="1" applyProtection="1">
      <alignment horizontal="center"/>
      <protection locked="0" hidden="1"/>
    </xf>
    <xf numFmtId="0" fontId="0" fillId="0" borderId="13" xfId="0" applyBorder="1" applyProtection="1">
      <protection hidden="1"/>
    </xf>
    <xf numFmtId="164" fontId="0" fillId="0" borderId="13" xfId="0" applyNumberFormat="1" applyBorder="1" applyProtection="1">
      <protection hidden="1"/>
    </xf>
    <xf numFmtId="167" fontId="0" fillId="0" borderId="13" xfId="0" applyNumberFormat="1" applyBorder="1" applyProtection="1">
      <protection hidden="1"/>
    </xf>
    <xf numFmtId="167" fontId="0" fillId="0" borderId="18" xfId="0" applyNumberFormat="1" applyBorder="1" applyProtection="1">
      <protection hidden="1"/>
    </xf>
    <xf numFmtId="167" fontId="0" fillId="0" borderId="18" xfId="0" applyNumberFormat="1" applyBorder="1" applyProtection="1">
      <protection locked="0" hidden="1"/>
    </xf>
    <xf numFmtId="0" fontId="0" fillId="22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28" xfId="0" applyBorder="1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Border="1"/>
    <xf numFmtId="2" fontId="0" fillId="0" borderId="28" xfId="0" applyNumberFormat="1" applyBorder="1"/>
    <xf numFmtId="2" fontId="0" fillId="0" borderId="0" xfId="0" applyNumberFormat="1" applyBorder="1"/>
    <xf numFmtId="2" fontId="1" fillId="0" borderId="0" xfId="0" applyNumberFormat="1" applyFont="1"/>
    <xf numFmtId="6" fontId="0" fillId="0" borderId="28" xfId="0" applyNumberFormat="1" applyBorder="1"/>
    <xf numFmtId="167" fontId="19" fillId="0" borderId="0" xfId="0" applyNumberFormat="1" applyFont="1"/>
    <xf numFmtId="167" fontId="2" fillId="0" borderId="0" xfId="0" applyNumberFormat="1" applyFont="1"/>
    <xf numFmtId="0" fontId="1" fillId="0" borderId="19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3" fontId="1" fillId="0" borderId="0" xfId="5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3" fontId="1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11" borderId="0" xfId="3" applyFont="1" applyFill="1" applyAlignment="1">
      <alignment vertical="center" wrapText="1"/>
    </xf>
  </cellXfs>
  <cellStyles count="6">
    <cellStyle name="Currency" xfId="1" builtinId="4"/>
    <cellStyle name="Currency 2" xfId="2"/>
    <cellStyle name="Normal" xfId="0" builtinId="0"/>
    <cellStyle name="Normal 10" xfId="3"/>
    <cellStyle name="Normal 2" xfId="4"/>
    <cellStyle name="Normal_Sheet1 2" xfId="5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1381125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46" t="40558" r="7167" b="49863"/>
        <a:stretch>
          <a:fillRect/>
        </a:stretch>
      </xdr:blipFill>
      <xdr:spPr bwMode="auto">
        <a:xfrm>
          <a:off x="0" y="323850"/>
          <a:ext cx="2047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9"/>
  <sheetViews>
    <sheetView showGridLines="0" tabSelected="1" zoomScaleNormal="100" workbookViewId="0">
      <selection activeCell="A9" sqref="A9"/>
    </sheetView>
  </sheetViews>
  <sheetFormatPr defaultRowHeight="12.75" x14ac:dyDescent="0.2"/>
  <cols>
    <col min="1" max="1" width="10" style="21" customWidth="1"/>
    <col min="2" max="2" width="42.140625" style="21" bestFit="1" customWidth="1"/>
    <col min="3" max="3" width="17.5703125" style="21" customWidth="1"/>
    <col min="4" max="4" width="20.7109375" style="21" bestFit="1" customWidth="1"/>
    <col min="5" max="8" width="12.28515625" style="21" customWidth="1"/>
    <col min="9" max="9" width="18.140625" style="21" customWidth="1"/>
    <col min="10" max="36" width="9.140625" style="152"/>
    <col min="37" max="16384" width="9.140625" style="21"/>
  </cols>
  <sheetData>
    <row r="1" spans="1:36" x14ac:dyDescent="0.2">
      <c r="A1" s="175" t="s">
        <v>204</v>
      </c>
      <c r="B1" s="175"/>
      <c r="C1" s="175"/>
      <c r="D1" s="175"/>
    </row>
    <row r="2" spans="1:36" x14ac:dyDescent="0.2">
      <c r="A2" s="144"/>
      <c r="B2" s="144"/>
      <c r="C2" s="144"/>
      <c r="D2" s="144"/>
    </row>
    <row r="3" spans="1:36" x14ac:dyDescent="0.2">
      <c r="A3" s="144"/>
      <c r="B3" s="144"/>
      <c r="C3" s="144"/>
      <c r="D3" s="144"/>
    </row>
    <row r="4" spans="1:36" x14ac:dyDescent="0.2">
      <c r="A4" s="144"/>
      <c r="B4" s="144"/>
      <c r="C4" s="144"/>
      <c r="D4" s="144"/>
    </row>
    <row r="5" spans="1:36" x14ac:dyDescent="0.2">
      <c r="A5" s="144"/>
      <c r="B5" s="144"/>
      <c r="C5" s="144"/>
      <c r="D5" s="144"/>
    </row>
    <row r="6" spans="1:36" x14ac:dyDescent="0.2">
      <c r="A6" s="144"/>
      <c r="B6" s="144"/>
      <c r="C6" s="144"/>
      <c r="D6" s="144"/>
    </row>
    <row r="7" spans="1:36" ht="13.5" thickBot="1" x14ac:dyDescent="0.25"/>
    <row r="8" spans="1:36" ht="25.5" x14ac:dyDescent="0.2">
      <c r="A8" s="12" t="s">
        <v>141</v>
      </c>
      <c r="B8" s="10" t="s">
        <v>2</v>
      </c>
      <c r="C8" s="10" t="s">
        <v>3</v>
      </c>
      <c r="D8" s="10" t="s">
        <v>4</v>
      </c>
      <c r="E8" s="11" t="s">
        <v>54</v>
      </c>
      <c r="F8" s="11" t="s">
        <v>55</v>
      </c>
      <c r="G8" s="145" t="s">
        <v>316</v>
      </c>
      <c r="H8" s="145" t="s">
        <v>315</v>
      </c>
      <c r="I8" s="13" t="s">
        <v>314</v>
      </c>
    </row>
    <row r="9" spans="1:36" s="160" customFormat="1" ht="13.5" thickBot="1" x14ac:dyDescent="0.25">
      <c r="A9" s="153"/>
      <c r="B9" s="154" t="str">
        <f>IF(ISNA(VLOOKUP($A$9,DFC!$A:$E,3,0)),"Please enter your eight digit passcode in cell A4",VLOOKUP($A$9,DFC!$A:$E,3,0))</f>
        <v>Please enter your eight digit passcode in cell A4</v>
      </c>
      <c r="C9" s="154" t="str">
        <f>IF(ISNA(VLOOKUP($A$9,DFC!$A:$E,4,0)),"",VLOOKUP($A$9,DFC!$A:$E,4,0))</f>
        <v/>
      </c>
      <c r="D9" s="154" t="str">
        <f>IF(ISNA(VLOOKUP($A$9,DFC!$A:$E,5,0)),"",VLOOKUP($A$9,DFC!$A:$E,5,0))</f>
        <v/>
      </c>
      <c r="E9" s="155">
        <f>SUMIF(Rates!A3:A10,Summary!C9,Rates!B3:B10)</f>
        <v>0</v>
      </c>
      <c r="F9" s="156">
        <v>4000</v>
      </c>
      <c r="G9" s="157">
        <f>SUMIF(DFC!$A$3:$A$109,Summary!A9,DFC!$G$3:$G$109)</f>
        <v>0</v>
      </c>
      <c r="H9" s="157">
        <f>SUMIF(DFC!$A$3:$A$109,Summary!A9,DFC!$I$3:$I$109)</f>
        <v>0</v>
      </c>
      <c r="I9" s="158">
        <f>H9-G9</f>
        <v>0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</row>
    <row r="11" spans="1:36" x14ac:dyDescent="0.2">
      <c r="A11" s="176"/>
      <c r="B11" s="176"/>
      <c r="C11" s="22"/>
      <c r="D11" s="22"/>
    </row>
    <row r="12" spans="1:36" x14ac:dyDescent="0.2">
      <c r="A12" s="177"/>
      <c r="B12" s="177"/>
      <c r="C12" s="177"/>
      <c r="D12" s="177"/>
    </row>
    <row r="14" spans="1:36" x14ac:dyDescent="0.2">
      <c r="A14" s="24" t="s">
        <v>59</v>
      </c>
      <c r="B14" s="25"/>
      <c r="C14" s="25"/>
      <c r="D14" s="25"/>
      <c r="E14" s="25"/>
      <c r="F14" s="25"/>
      <c r="G14" s="25"/>
      <c r="H14" s="25"/>
      <c r="I14" s="26"/>
    </row>
    <row r="15" spans="1:36" x14ac:dyDescent="0.2">
      <c r="A15" s="178" t="s">
        <v>179</v>
      </c>
      <c r="B15" s="179"/>
      <c r="C15" s="179"/>
      <c r="D15" s="179"/>
      <c r="E15" s="179"/>
      <c r="F15" s="179"/>
      <c r="G15" s="179"/>
      <c r="H15" s="179"/>
      <c r="I15" s="180"/>
    </row>
    <row r="16" spans="1:36" x14ac:dyDescent="0.2">
      <c r="A16" s="181" t="s">
        <v>307</v>
      </c>
      <c r="B16" s="181"/>
      <c r="C16" s="181"/>
      <c r="D16" s="181"/>
      <c r="E16" s="181"/>
      <c r="F16" s="181"/>
      <c r="G16" s="181"/>
      <c r="H16" s="149"/>
      <c r="I16" s="150"/>
    </row>
    <row r="17" spans="1:9" ht="12.75" customHeight="1" x14ac:dyDescent="0.2">
      <c r="A17" s="171" t="s">
        <v>308</v>
      </c>
      <c r="B17" s="172"/>
      <c r="C17" s="172"/>
      <c r="D17" s="172"/>
      <c r="E17" s="172"/>
      <c r="F17" s="172"/>
      <c r="G17" s="172"/>
      <c r="H17" s="172"/>
      <c r="I17" s="173"/>
    </row>
    <row r="18" spans="1:9" ht="12.75" customHeight="1" x14ac:dyDescent="0.2">
      <c r="A18" s="174" t="s">
        <v>309</v>
      </c>
      <c r="B18" s="174"/>
      <c r="C18" s="174"/>
      <c r="D18" s="174"/>
      <c r="E18" s="174"/>
      <c r="F18" s="174"/>
      <c r="G18" s="147"/>
      <c r="H18" s="147"/>
      <c r="I18" s="148"/>
    </row>
    <row r="19" spans="1:9" x14ac:dyDescent="0.2">
      <c r="A19" s="151" t="s">
        <v>310</v>
      </c>
      <c r="B19" s="125"/>
      <c r="C19" s="125"/>
      <c r="D19" s="125"/>
      <c r="E19" s="125"/>
      <c r="F19" s="125"/>
      <c r="G19" s="125"/>
      <c r="H19" s="125"/>
      <c r="I19" s="126"/>
    </row>
    <row r="20" spans="1:9" s="152" customFormat="1" x14ac:dyDescent="0.2"/>
    <row r="21" spans="1:9" s="152" customFormat="1" x14ac:dyDescent="0.2"/>
    <row r="22" spans="1:9" s="152" customFormat="1" x14ac:dyDescent="0.2"/>
    <row r="23" spans="1:9" s="152" customFormat="1" x14ac:dyDescent="0.2"/>
    <row r="24" spans="1:9" s="152" customFormat="1" x14ac:dyDescent="0.2"/>
    <row r="25" spans="1:9" s="152" customFormat="1" x14ac:dyDescent="0.2"/>
    <row r="26" spans="1:9" s="152" customFormat="1" x14ac:dyDescent="0.2"/>
    <row r="27" spans="1:9" s="152" customFormat="1" x14ac:dyDescent="0.2"/>
    <row r="28" spans="1:9" s="152" customFormat="1" x14ac:dyDescent="0.2"/>
    <row r="29" spans="1:9" s="152" customFormat="1" x14ac:dyDescent="0.2"/>
    <row r="30" spans="1:9" s="152" customFormat="1" x14ac:dyDescent="0.2"/>
    <row r="31" spans="1:9" s="152" customFormat="1" x14ac:dyDescent="0.2"/>
    <row r="32" spans="1:9" s="152" customFormat="1" x14ac:dyDescent="0.2"/>
    <row r="33" s="152" customFormat="1" x14ac:dyDescent="0.2"/>
    <row r="34" s="152" customFormat="1" x14ac:dyDescent="0.2"/>
    <row r="35" s="152" customFormat="1" x14ac:dyDescent="0.2"/>
    <row r="36" s="152" customFormat="1" x14ac:dyDescent="0.2"/>
    <row r="37" s="152" customFormat="1" x14ac:dyDescent="0.2"/>
    <row r="38" s="152" customFormat="1" x14ac:dyDescent="0.2"/>
    <row r="39" s="152" customFormat="1" x14ac:dyDescent="0.2"/>
    <row r="40" s="152" customFormat="1" x14ac:dyDescent="0.2"/>
    <row r="41" s="152" customFormat="1" x14ac:dyDescent="0.2"/>
    <row r="42" s="152" customFormat="1" x14ac:dyDescent="0.2"/>
    <row r="43" s="152" customFormat="1" x14ac:dyDescent="0.2"/>
    <row r="44" s="152" customFormat="1" x14ac:dyDescent="0.2"/>
    <row r="45" s="152" customFormat="1" x14ac:dyDescent="0.2"/>
    <row r="46" s="152" customFormat="1" x14ac:dyDescent="0.2"/>
    <row r="47" s="152" customFormat="1" x14ac:dyDescent="0.2"/>
    <row r="48" s="152" customFormat="1" x14ac:dyDescent="0.2"/>
    <row r="49" s="152" customFormat="1" x14ac:dyDescent="0.2"/>
    <row r="50" s="152" customFormat="1" x14ac:dyDescent="0.2"/>
    <row r="51" s="152" customFormat="1" x14ac:dyDescent="0.2"/>
    <row r="52" s="152" customFormat="1" x14ac:dyDescent="0.2"/>
    <row r="53" s="152" customFormat="1" x14ac:dyDescent="0.2"/>
    <row r="54" s="152" customFormat="1" x14ac:dyDescent="0.2"/>
    <row r="55" s="152" customFormat="1" x14ac:dyDescent="0.2"/>
    <row r="56" s="152" customFormat="1" x14ac:dyDescent="0.2"/>
    <row r="57" s="152" customFormat="1" x14ac:dyDescent="0.2"/>
    <row r="58" s="152" customFormat="1" x14ac:dyDescent="0.2"/>
    <row r="59" s="152" customFormat="1" x14ac:dyDescent="0.2"/>
    <row r="60" s="152" customFormat="1" x14ac:dyDescent="0.2"/>
    <row r="61" s="152" customFormat="1" x14ac:dyDescent="0.2"/>
    <row r="62" s="152" customFormat="1" x14ac:dyDescent="0.2"/>
    <row r="63" s="152" customFormat="1" x14ac:dyDescent="0.2"/>
    <row r="64" s="152" customFormat="1" x14ac:dyDescent="0.2"/>
    <row r="65" s="152" customFormat="1" x14ac:dyDescent="0.2"/>
    <row r="66" s="152" customFormat="1" x14ac:dyDescent="0.2"/>
    <row r="67" s="152" customFormat="1" x14ac:dyDescent="0.2"/>
    <row r="68" s="152" customFormat="1" x14ac:dyDescent="0.2"/>
    <row r="69" s="152" customFormat="1" x14ac:dyDescent="0.2"/>
    <row r="70" s="152" customFormat="1" x14ac:dyDescent="0.2"/>
    <row r="71" s="152" customFormat="1" x14ac:dyDescent="0.2"/>
    <row r="72" s="152" customFormat="1" x14ac:dyDescent="0.2"/>
    <row r="73" s="152" customFormat="1" x14ac:dyDescent="0.2"/>
    <row r="74" s="152" customFormat="1" x14ac:dyDescent="0.2"/>
    <row r="75" s="152" customFormat="1" x14ac:dyDescent="0.2"/>
    <row r="76" s="152" customFormat="1" x14ac:dyDescent="0.2"/>
    <row r="77" s="152" customFormat="1" x14ac:dyDescent="0.2"/>
    <row r="78" s="152" customFormat="1" x14ac:dyDescent="0.2"/>
    <row r="79" s="152" customFormat="1" x14ac:dyDescent="0.2"/>
    <row r="80" s="152" customFormat="1" x14ac:dyDescent="0.2"/>
    <row r="81" s="152" customFormat="1" x14ac:dyDescent="0.2"/>
    <row r="82" s="152" customFormat="1" x14ac:dyDescent="0.2"/>
    <row r="83" s="152" customFormat="1" x14ac:dyDescent="0.2"/>
    <row r="84" s="152" customFormat="1" x14ac:dyDescent="0.2"/>
    <row r="85" s="152" customFormat="1" x14ac:dyDescent="0.2"/>
    <row r="86" s="152" customFormat="1" x14ac:dyDescent="0.2"/>
    <row r="87" s="152" customFormat="1" x14ac:dyDescent="0.2"/>
    <row r="88" s="152" customFormat="1" x14ac:dyDescent="0.2"/>
    <row r="89" s="152" customFormat="1" x14ac:dyDescent="0.2"/>
    <row r="90" s="152" customFormat="1" x14ac:dyDescent="0.2"/>
    <row r="91" s="152" customFormat="1" x14ac:dyDescent="0.2"/>
    <row r="92" s="152" customFormat="1" x14ac:dyDescent="0.2"/>
    <row r="93" s="152" customFormat="1" x14ac:dyDescent="0.2"/>
    <row r="94" s="152" customFormat="1" x14ac:dyDescent="0.2"/>
    <row r="95" s="152" customFormat="1" x14ac:dyDescent="0.2"/>
    <row r="96" s="152" customFormat="1" x14ac:dyDescent="0.2"/>
    <row r="97" s="152" customFormat="1" x14ac:dyDescent="0.2"/>
    <row r="98" s="152" customFormat="1" x14ac:dyDescent="0.2"/>
    <row r="99" s="152" customFormat="1" x14ac:dyDescent="0.2"/>
    <row r="100" s="152" customFormat="1" x14ac:dyDescent="0.2"/>
    <row r="101" s="152" customFormat="1" x14ac:dyDescent="0.2"/>
    <row r="102" s="152" customFormat="1" x14ac:dyDescent="0.2"/>
    <row r="103" s="152" customFormat="1" x14ac:dyDescent="0.2"/>
    <row r="104" s="152" customFormat="1" x14ac:dyDescent="0.2"/>
    <row r="105" s="152" customFormat="1" x14ac:dyDescent="0.2"/>
    <row r="106" s="152" customFormat="1" x14ac:dyDescent="0.2"/>
    <row r="107" s="152" customFormat="1" x14ac:dyDescent="0.2"/>
    <row r="108" s="152" customFormat="1" x14ac:dyDescent="0.2"/>
    <row r="109" s="152" customFormat="1" x14ac:dyDescent="0.2"/>
    <row r="110" s="152" customFormat="1" x14ac:dyDescent="0.2"/>
    <row r="111" s="152" customFormat="1" x14ac:dyDescent="0.2"/>
    <row r="112" s="152" customFormat="1" x14ac:dyDescent="0.2"/>
    <row r="113" s="152" customFormat="1" x14ac:dyDescent="0.2"/>
    <row r="114" s="152" customFormat="1" x14ac:dyDescent="0.2"/>
    <row r="115" s="152" customFormat="1" x14ac:dyDescent="0.2"/>
    <row r="116" s="152" customFormat="1" x14ac:dyDescent="0.2"/>
    <row r="117" s="152" customFormat="1" x14ac:dyDescent="0.2"/>
    <row r="118" s="152" customFormat="1" x14ac:dyDescent="0.2"/>
    <row r="119" s="152" customFormat="1" x14ac:dyDescent="0.2"/>
    <row r="120" s="152" customFormat="1" x14ac:dyDescent="0.2"/>
    <row r="121" s="152" customFormat="1" x14ac:dyDescent="0.2"/>
    <row r="122" s="152" customFormat="1" x14ac:dyDescent="0.2"/>
    <row r="123" s="152" customFormat="1" x14ac:dyDescent="0.2"/>
    <row r="124" s="152" customFormat="1" x14ac:dyDescent="0.2"/>
    <row r="125" s="152" customFormat="1" x14ac:dyDescent="0.2"/>
    <row r="126" s="152" customFormat="1" x14ac:dyDescent="0.2"/>
    <row r="127" s="152" customFormat="1" x14ac:dyDescent="0.2"/>
    <row r="128" s="152" customFormat="1" x14ac:dyDescent="0.2"/>
    <row r="129" s="152" customFormat="1" x14ac:dyDescent="0.2"/>
    <row r="130" s="152" customFormat="1" x14ac:dyDescent="0.2"/>
    <row r="131" s="152" customFormat="1" x14ac:dyDescent="0.2"/>
    <row r="132" s="152" customFormat="1" x14ac:dyDescent="0.2"/>
    <row r="133" s="152" customFormat="1" x14ac:dyDescent="0.2"/>
    <row r="134" s="152" customFormat="1" x14ac:dyDescent="0.2"/>
    <row r="135" s="152" customFormat="1" x14ac:dyDescent="0.2"/>
    <row r="136" s="152" customFormat="1" x14ac:dyDescent="0.2"/>
    <row r="137" s="152" customFormat="1" x14ac:dyDescent="0.2"/>
    <row r="138" s="152" customFormat="1" x14ac:dyDescent="0.2"/>
    <row r="139" s="152" customFormat="1" x14ac:dyDescent="0.2"/>
    <row r="140" s="152" customFormat="1" x14ac:dyDescent="0.2"/>
    <row r="141" s="152" customFormat="1" x14ac:dyDescent="0.2"/>
    <row r="142" s="152" customFormat="1" x14ac:dyDescent="0.2"/>
    <row r="143" s="152" customFormat="1" x14ac:dyDescent="0.2"/>
    <row r="144" s="152" customFormat="1" x14ac:dyDescent="0.2"/>
    <row r="145" s="152" customFormat="1" x14ac:dyDescent="0.2"/>
    <row r="146" s="152" customFormat="1" x14ac:dyDescent="0.2"/>
    <row r="147" s="152" customFormat="1" x14ac:dyDescent="0.2"/>
    <row r="148" s="152" customFormat="1" x14ac:dyDescent="0.2"/>
    <row r="149" s="152" customFormat="1" x14ac:dyDescent="0.2"/>
    <row r="150" s="152" customFormat="1" x14ac:dyDescent="0.2"/>
    <row r="151" s="152" customFormat="1" x14ac:dyDescent="0.2"/>
    <row r="152" s="152" customFormat="1" x14ac:dyDescent="0.2"/>
    <row r="153" s="152" customFormat="1" x14ac:dyDescent="0.2"/>
    <row r="154" s="152" customFormat="1" x14ac:dyDescent="0.2"/>
    <row r="155" s="152" customFormat="1" x14ac:dyDescent="0.2"/>
    <row r="156" s="152" customFormat="1" x14ac:dyDescent="0.2"/>
    <row r="157" s="152" customFormat="1" x14ac:dyDescent="0.2"/>
    <row r="158" s="152" customFormat="1" x14ac:dyDescent="0.2"/>
    <row r="159" s="152" customFormat="1" x14ac:dyDescent="0.2"/>
    <row r="160" s="152" customFormat="1" x14ac:dyDescent="0.2"/>
    <row r="161" s="152" customFormat="1" x14ac:dyDescent="0.2"/>
    <row r="162" s="152" customFormat="1" x14ac:dyDescent="0.2"/>
    <row r="163" s="152" customFormat="1" x14ac:dyDescent="0.2"/>
    <row r="164" s="152" customFormat="1" x14ac:dyDescent="0.2"/>
    <row r="165" s="152" customFormat="1" x14ac:dyDescent="0.2"/>
    <row r="166" s="152" customFormat="1" x14ac:dyDescent="0.2"/>
    <row r="167" s="152" customFormat="1" x14ac:dyDescent="0.2"/>
    <row r="168" s="152" customFormat="1" x14ac:dyDescent="0.2"/>
    <row r="169" s="152" customFormat="1" x14ac:dyDescent="0.2"/>
    <row r="170" s="152" customFormat="1" x14ac:dyDescent="0.2"/>
    <row r="171" s="152" customFormat="1" x14ac:dyDescent="0.2"/>
    <row r="172" s="152" customFormat="1" x14ac:dyDescent="0.2"/>
    <row r="173" s="152" customFormat="1" x14ac:dyDescent="0.2"/>
    <row r="174" s="152" customFormat="1" x14ac:dyDescent="0.2"/>
    <row r="175" s="152" customFormat="1" x14ac:dyDescent="0.2"/>
    <row r="176" s="152" customFormat="1" x14ac:dyDescent="0.2"/>
    <row r="177" s="152" customFormat="1" x14ac:dyDescent="0.2"/>
    <row r="178" s="152" customFormat="1" x14ac:dyDescent="0.2"/>
    <row r="179" s="152" customFormat="1" x14ac:dyDescent="0.2"/>
    <row r="180" s="152" customFormat="1" x14ac:dyDescent="0.2"/>
    <row r="181" s="152" customFormat="1" x14ac:dyDescent="0.2"/>
    <row r="182" s="152" customFormat="1" x14ac:dyDescent="0.2"/>
    <row r="183" s="152" customFormat="1" x14ac:dyDescent="0.2"/>
    <row r="184" s="152" customFormat="1" x14ac:dyDescent="0.2"/>
    <row r="185" s="152" customFormat="1" x14ac:dyDescent="0.2"/>
    <row r="186" s="152" customFormat="1" x14ac:dyDescent="0.2"/>
    <row r="187" s="152" customFormat="1" x14ac:dyDescent="0.2"/>
    <row r="188" s="152" customFormat="1" x14ac:dyDescent="0.2"/>
    <row r="189" s="152" customFormat="1" x14ac:dyDescent="0.2"/>
    <row r="190" s="152" customFormat="1" x14ac:dyDescent="0.2"/>
    <row r="191" s="152" customFormat="1" x14ac:dyDescent="0.2"/>
    <row r="192" s="152" customFormat="1" x14ac:dyDescent="0.2"/>
    <row r="193" s="152" customFormat="1" x14ac:dyDescent="0.2"/>
    <row r="194" s="152" customFormat="1" x14ac:dyDescent="0.2"/>
    <row r="195" s="152" customFormat="1" x14ac:dyDescent="0.2"/>
    <row r="196" s="152" customFormat="1" x14ac:dyDescent="0.2"/>
    <row r="197" s="152" customFormat="1" x14ac:dyDescent="0.2"/>
    <row r="198" s="152" customFormat="1" x14ac:dyDescent="0.2"/>
    <row r="199" s="152" customFormat="1" x14ac:dyDescent="0.2"/>
    <row r="200" s="152" customFormat="1" x14ac:dyDescent="0.2"/>
    <row r="201" s="152" customFormat="1" x14ac:dyDescent="0.2"/>
    <row r="202" s="152" customFormat="1" x14ac:dyDescent="0.2"/>
    <row r="203" s="152" customFormat="1" x14ac:dyDescent="0.2"/>
    <row r="204" s="152" customFormat="1" x14ac:dyDescent="0.2"/>
    <row r="205" s="152" customFormat="1" x14ac:dyDescent="0.2"/>
    <row r="206" s="152" customFormat="1" x14ac:dyDescent="0.2"/>
    <row r="207" s="152" customFormat="1" x14ac:dyDescent="0.2"/>
    <row r="208" s="152" customFormat="1" x14ac:dyDescent="0.2"/>
    <row r="209" s="152" customFormat="1" x14ac:dyDescent="0.2"/>
    <row r="210" s="152" customFormat="1" x14ac:dyDescent="0.2"/>
    <row r="211" s="152" customFormat="1" x14ac:dyDescent="0.2"/>
    <row r="212" s="152" customFormat="1" x14ac:dyDescent="0.2"/>
    <row r="213" s="152" customFormat="1" x14ac:dyDescent="0.2"/>
    <row r="214" s="152" customFormat="1" x14ac:dyDescent="0.2"/>
    <row r="215" s="152" customFormat="1" x14ac:dyDescent="0.2"/>
    <row r="216" s="152" customFormat="1" x14ac:dyDescent="0.2"/>
    <row r="217" s="152" customFormat="1" x14ac:dyDescent="0.2"/>
    <row r="218" s="152" customFormat="1" x14ac:dyDescent="0.2"/>
    <row r="219" s="152" customFormat="1" x14ac:dyDescent="0.2"/>
    <row r="220" s="152" customFormat="1" x14ac:dyDescent="0.2"/>
    <row r="221" s="152" customFormat="1" x14ac:dyDescent="0.2"/>
    <row r="222" s="152" customFormat="1" x14ac:dyDescent="0.2"/>
    <row r="223" s="152" customFormat="1" x14ac:dyDescent="0.2"/>
    <row r="224" s="152" customFormat="1" x14ac:dyDescent="0.2"/>
    <row r="225" s="152" customFormat="1" x14ac:dyDescent="0.2"/>
    <row r="226" s="152" customFormat="1" x14ac:dyDescent="0.2"/>
    <row r="227" s="152" customFormat="1" x14ac:dyDescent="0.2"/>
    <row r="228" s="152" customFormat="1" x14ac:dyDescent="0.2"/>
    <row r="229" s="152" customFormat="1" x14ac:dyDescent="0.2"/>
    <row r="230" s="152" customFormat="1" x14ac:dyDescent="0.2"/>
    <row r="231" s="152" customFormat="1" x14ac:dyDescent="0.2"/>
    <row r="232" s="152" customFormat="1" x14ac:dyDescent="0.2"/>
    <row r="233" s="152" customFormat="1" x14ac:dyDescent="0.2"/>
    <row r="234" s="152" customFormat="1" x14ac:dyDescent="0.2"/>
    <row r="235" s="152" customFormat="1" x14ac:dyDescent="0.2"/>
    <row r="236" s="152" customFormat="1" x14ac:dyDescent="0.2"/>
    <row r="237" s="152" customFormat="1" x14ac:dyDescent="0.2"/>
    <row r="238" s="152" customFormat="1" x14ac:dyDescent="0.2"/>
    <row r="239" s="152" customFormat="1" x14ac:dyDescent="0.2"/>
    <row r="240" s="152" customFormat="1" x14ac:dyDescent="0.2"/>
    <row r="241" s="152" customFormat="1" x14ac:dyDescent="0.2"/>
    <row r="242" s="152" customFormat="1" x14ac:dyDescent="0.2"/>
    <row r="243" s="152" customFormat="1" x14ac:dyDescent="0.2"/>
    <row r="244" s="152" customFormat="1" x14ac:dyDescent="0.2"/>
    <row r="245" s="152" customFormat="1" x14ac:dyDescent="0.2"/>
    <row r="246" s="152" customFormat="1" x14ac:dyDescent="0.2"/>
    <row r="247" s="152" customFormat="1" x14ac:dyDescent="0.2"/>
    <row r="248" s="152" customFormat="1" x14ac:dyDescent="0.2"/>
    <row r="249" s="152" customFormat="1" x14ac:dyDescent="0.2"/>
    <row r="250" s="152" customFormat="1" x14ac:dyDescent="0.2"/>
    <row r="251" s="152" customFormat="1" x14ac:dyDescent="0.2"/>
    <row r="252" s="152" customFormat="1" x14ac:dyDescent="0.2"/>
    <row r="253" s="152" customFormat="1" x14ac:dyDescent="0.2"/>
    <row r="254" s="152" customFormat="1" x14ac:dyDescent="0.2"/>
    <row r="255" s="152" customFormat="1" x14ac:dyDescent="0.2"/>
    <row r="256" s="152" customFormat="1" x14ac:dyDescent="0.2"/>
    <row r="257" s="152" customFormat="1" x14ac:dyDescent="0.2"/>
    <row r="258" s="152" customFormat="1" x14ac:dyDescent="0.2"/>
    <row r="259" s="152" customFormat="1" x14ac:dyDescent="0.2"/>
  </sheetData>
  <sheetProtection password="A9E8" sheet="1"/>
  <mergeCells count="7">
    <mergeCell ref="A17:I17"/>
    <mergeCell ref="A18:F18"/>
    <mergeCell ref="A1:D1"/>
    <mergeCell ref="A11:B11"/>
    <mergeCell ref="A12:D12"/>
    <mergeCell ref="A15:I15"/>
    <mergeCell ref="A16:G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S131"/>
  <sheetViews>
    <sheetView topLeftCell="B1" zoomScale="85" zoomScaleNormal="85" workbookViewId="0">
      <pane ySplit="2" topLeftCell="A82" activePane="bottomLeft" state="frozen"/>
      <selection activeCell="I50" activeCellId="3" sqref="I3:I38 I41:I44 I47 I50:I53"/>
      <selection pane="bottomLeft" activeCell="I50" activeCellId="3" sqref="I3:I38 I41:I44 I47 I50:I53"/>
    </sheetView>
  </sheetViews>
  <sheetFormatPr defaultRowHeight="12.75" x14ac:dyDescent="0.2"/>
  <cols>
    <col min="1" max="1" width="11.42578125" bestFit="1" customWidth="1"/>
    <col min="2" max="2" width="5.85546875" bestFit="1" customWidth="1"/>
    <col min="3" max="3" width="46.85546875" customWidth="1"/>
    <col min="4" max="4" width="9.85546875" customWidth="1"/>
    <col min="5" max="5" width="20.5703125" customWidth="1"/>
    <col min="6" max="6" width="9.85546875" customWidth="1"/>
    <col min="7" max="7" width="11.7109375" bestFit="1" customWidth="1"/>
    <col min="8" max="8" width="10.140625" bestFit="1" customWidth="1"/>
    <col min="9" max="9" width="11.85546875" bestFit="1" customWidth="1"/>
    <col min="10" max="10" width="60.7109375" customWidth="1"/>
    <col min="11" max="11" width="10.28515625" bestFit="1" customWidth="1"/>
    <col min="17" max="17" width="29.140625" customWidth="1"/>
  </cols>
  <sheetData>
    <row r="1" spans="1:19" ht="27.75" customHeight="1" x14ac:dyDescent="0.2">
      <c r="B1" s="1" t="s">
        <v>0</v>
      </c>
      <c r="C1" s="14"/>
      <c r="D1" s="14"/>
      <c r="E1" s="14"/>
      <c r="F1" s="182" t="s">
        <v>201</v>
      </c>
      <c r="G1" s="182"/>
      <c r="H1" s="182" t="s">
        <v>306</v>
      </c>
      <c r="I1" s="182"/>
    </row>
    <row r="2" spans="1:19" ht="38.25" x14ac:dyDescent="0.2">
      <c r="A2" s="46" t="s">
        <v>143</v>
      </c>
      <c r="B2" s="15" t="s">
        <v>1</v>
      </c>
      <c r="C2" s="15" t="s">
        <v>2</v>
      </c>
      <c r="D2" s="15" t="s">
        <v>3</v>
      </c>
      <c r="E2" s="15" t="s">
        <v>4</v>
      </c>
      <c r="F2" s="23" t="s">
        <v>142</v>
      </c>
      <c r="G2" s="28" t="s">
        <v>56</v>
      </c>
      <c r="H2" s="27" t="s">
        <v>57</v>
      </c>
      <c r="I2" s="28" t="s">
        <v>56</v>
      </c>
      <c r="J2" s="93" t="s">
        <v>114</v>
      </c>
      <c r="L2" s="45">
        <f>+Rates!B5</f>
        <v>16.875</v>
      </c>
      <c r="M2" s="33">
        <f>+Rates!B6</f>
        <v>22.5</v>
      </c>
      <c r="N2" s="33"/>
      <c r="O2" s="33"/>
      <c r="P2" s="33"/>
      <c r="Q2" s="33"/>
      <c r="R2" s="33"/>
      <c r="S2" s="33"/>
    </row>
    <row r="3" spans="1:19" ht="15" x14ac:dyDescent="0.25">
      <c r="A3" t="s">
        <v>206</v>
      </c>
      <c r="B3" s="79">
        <v>2006</v>
      </c>
      <c r="C3" s="35" t="s">
        <v>7</v>
      </c>
      <c r="D3" s="35" t="s">
        <v>5</v>
      </c>
      <c r="E3" s="2" t="s">
        <v>6</v>
      </c>
      <c r="F3" s="75"/>
      <c r="G3" s="92">
        <v>11580</v>
      </c>
      <c r="H3" s="80"/>
      <c r="I3" s="146">
        <v>11652.93</v>
      </c>
      <c r="J3" s="36"/>
      <c r="K3" s="98">
        <f>+I3-G3</f>
        <v>72.930000000000291</v>
      </c>
      <c r="L3">
        <f>+K3/$L$2</f>
        <v>4.321777777777795</v>
      </c>
    </row>
    <row r="4" spans="1:19" ht="15" x14ac:dyDescent="0.25">
      <c r="A4" t="s">
        <v>207</v>
      </c>
      <c r="B4" s="79">
        <v>2007</v>
      </c>
      <c r="C4" s="35" t="s">
        <v>8</v>
      </c>
      <c r="D4" s="35" t="s">
        <v>5</v>
      </c>
      <c r="E4" s="2" t="s">
        <v>6</v>
      </c>
      <c r="F4" s="75"/>
      <c r="G4" s="92">
        <v>9798</v>
      </c>
      <c r="H4" s="80"/>
      <c r="I4" s="146">
        <v>10214.5</v>
      </c>
      <c r="K4" s="98">
        <f t="shared" ref="K4:K37" si="0">+I4-G4</f>
        <v>416.5</v>
      </c>
      <c r="L4">
        <f t="shared" ref="L4:L48" si="1">+K4/$L$2</f>
        <v>24.68148148148148</v>
      </c>
    </row>
    <row r="5" spans="1:19" ht="15" x14ac:dyDescent="0.25">
      <c r="A5" t="s">
        <v>208</v>
      </c>
      <c r="B5" s="79">
        <v>2045</v>
      </c>
      <c r="C5" s="35" t="s">
        <v>9</v>
      </c>
      <c r="D5" s="35" t="s">
        <v>5</v>
      </c>
      <c r="E5" s="2" t="s">
        <v>6</v>
      </c>
      <c r="F5" s="75"/>
      <c r="G5" s="92">
        <v>6898</v>
      </c>
      <c r="H5" s="80"/>
      <c r="I5" s="146">
        <v>6553.75</v>
      </c>
      <c r="K5" s="98">
        <f t="shared" si="0"/>
        <v>-344.25</v>
      </c>
      <c r="L5">
        <f t="shared" si="1"/>
        <v>-20.399999999999999</v>
      </c>
    </row>
    <row r="6" spans="1:19" ht="15" x14ac:dyDescent="0.25">
      <c r="A6" t="s">
        <v>209</v>
      </c>
      <c r="B6" s="79">
        <v>2016</v>
      </c>
      <c r="C6" s="19" t="s">
        <v>140</v>
      </c>
      <c r="D6" s="35" t="s">
        <v>5</v>
      </c>
      <c r="E6" s="2" t="s">
        <v>6</v>
      </c>
      <c r="F6" s="75"/>
      <c r="G6" s="92">
        <v>17506</v>
      </c>
      <c r="H6" s="80"/>
      <c r="I6" s="146">
        <v>14075.5</v>
      </c>
      <c r="K6" s="98">
        <f t="shared" si="0"/>
        <v>-3430.5</v>
      </c>
      <c r="L6">
        <f t="shared" si="1"/>
        <v>-203.28888888888889</v>
      </c>
    </row>
    <row r="7" spans="1:19" ht="15" x14ac:dyDescent="0.25">
      <c r="A7" t="s">
        <v>210</v>
      </c>
      <c r="B7" s="79">
        <v>2056</v>
      </c>
      <c r="C7" s="35" t="s">
        <v>10</v>
      </c>
      <c r="D7" s="35" t="s">
        <v>5</v>
      </c>
      <c r="E7" s="2" t="s">
        <v>6</v>
      </c>
      <c r="F7" s="75"/>
      <c r="G7" s="92">
        <v>9014</v>
      </c>
      <c r="H7" s="80"/>
      <c r="I7" s="146">
        <v>9097.3799999999992</v>
      </c>
      <c r="K7" s="98">
        <f t="shared" si="0"/>
        <v>83.3799999999992</v>
      </c>
      <c r="L7">
        <f t="shared" si="1"/>
        <v>4.94103703703699</v>
      </c>
    </row>
    <row r="8" spans="1:19" ht="15" x14ac:dyDescent="0.25">
      <c r="A8" t="s">
        <v>211</v>
      </c>
      <c r="B8" s="79">
        <v>2057</v>
      </c>
      <c r="C8" s="35" t="s">
        <v>11</v>
      </c>
      <c r="D8" s="35" t="s">
        <v>5</v>
      </c>
      <c r="E8" s="2" t="s">
        <v>6</v>
      </c>
      <c r="F8" s="75"/>
      <c r="G8" s="92">
        <v>6570</v>
      </c>
      <c r="H8" s="80"/>
      <c r="I8" s="146">
        <v>6553.75</v>
      </c>
      <c r="K8" s="98">
        <f t="shared" si="0"/>
        <v>-16.25</v>
      </c>
      <c r="L8">
        <f t="shared" si="1"/>
        <v>-0.96296296296296291</v>
      </c>
    </row>
    <row r="9" spans="1:19" ht="15" x14ac:dyDescent="0.25">
      <c r="A9" t="s">
        <v>212</v>
      </c>
      <c r="B9" s="79">
        <v>2061</v>
      </c>
      <c r="C9" s="35" t="s">
        <v>12</v>
      </c>
      <c r="D9" s="35" t="s">
        <v>5</v>
      </c>
      <c r="E9" s="2" t="s">
        <v>6</v>
      </c>
      <c r="F9" s="75"/>
      <c r="G9" s="92">
        <v>8493</v>
      </c>
      <c r="H9" s="80"/>
      <c r="I9" s="146">
        <v>8576.5</v>
      </c>
      <c r="K9" s="98">
        <f t="shared" si="0"/>
        <v>83.5</v>
      </c>
      <c r="L9">
        <f t="shared" si="1"/>
        <v>4.9481481481481477</v>
      </c>
    </row>
    <row r="10" spans="1:19" ht="15" x14ac:dyDescent="0.25">
      <c r="A10" t="s">
        <v>213</v>
      </c>
      <c r="B10" s="79">
        <v>2079</v>
      </c>
      <c r="C10" s="35" t="s">
        <v>13</v>
      </c>
      <c r="D10" s="35" t="s">
        <v>5</v>
      </c>
      <c r="E10" s="2" t="s">
        <v>6</v>
      </c>
      <c r="F10" s="75"/>
      <c r="G10" s="92">
        <v>6871</v>
      </c>
      <c r="H10" s="80"/>
      <c r="I10" s="146">
        <v>6850.75</v>
      </c>
      <c r="K10" s="98">
        <f t="shared" si="0"/>
        <v>-20.25</v>
      </c>
      <c r="L10">
        <f t="shared" si="1"/>
        <v>-1.2</v>
      </c>
    </row>
    <row r="11" spans="1:19" ht="15" x14ac:dyDescent="0.25">
      <c r="A11" t="s">
        <v>214</v>
      </c>
      <c r="B11" s="79">
        <v>2080</v>
      </c>
      <c r="C11" s="35" t="s">
        <v>14</v>
      </c>
      <c r="D11" s="35" t="s">
        <v>5</v>
      </c>
      <c r="E11" s="2" t="s">
        <v>6</v>
      </c>
      <c r="F11" s="75"/>
      <c r="G11" s="92">
        <v>9272</v>
      </c>
      <c r="H11" s="80"/>
      <c r="I11" s="146">
        <v>9303.25</v>
      </c>
      <c r="K11" s="98">
        <f t="shared" si="0"/>
        <v>31.25</v>
      </c>
      <c r="L11">
        <f t="shared" si="1"/>
        <v>1.8518518518518519</v>
      </c>
    </row>
    <row r="12" spans="1:19" ht="15" x14ac:dyDescent="0.25">
      <c r="A12" t="s">
        <v>215</v>
      </c>
      <c r="B12" s="79">
        <v>2090</v>
      </c>
      <c r="C12" s="35" t="s">
        <v>16</v>
      </c>
      <c r="D12" s="35" t="s">
        <v>5</v>
      </c>
      <c r="E12" s="2" t="s">
        <v>6</v>
      </c>
      <c r="F12" s="75"/>
      <c r="G12" s="92">
        <v>8862</v>
      </c>
      <c r="H12" s="80"/>
      <c r="I12" s="146">
        <v>8916.25</v>
      </c>
      <c r="K12" s="98">
        <f t="shared" si="0"/>
        <v>54.25</v>
      </c>
      <c r="L12">
        <f t="shared" si="1"/>
        <v>3.2148148148148148</v>
      </c>
    </row>
    <row r="13" spans="1:19" ht="15" x14ac:dyDescent="0.25">
      <c r="A13" t="s">
        <v>216</v>
      </c>
      <c r="B13" s="79">
        <v>2095</v>
      </c>
      <c r="C13" s="35" t="s">
        <v>17</v>
      </c>
      <c r="D13" s="35" t="s">
        <v>5</v>
      </c>
      <c r="E13" s="2" t="s">
        <v>6</v>
      </c>
      <c r="F13" s="75"/>
      <c r="G13" s="92">
        <v>8115</v>
      </c>
      <c r="H13" s="80"/>
      <c r="I13" s="146">
        <v>8821.75</v>
      </c>
      <c r="K13" s="98">
        <f t="shared" si="0"/>
        <v>706.75</v>
      </c>
      <c r="L13">
        <f t="shared" si="1"/>
        <v>41.88148148148148</v>
      </c>
    </row>
    <row r="14" spans="1:19" ht="15" x14ac:dyDescent="0.25">
      <c r="A14" t="s">
        <v>217</v>
      </c>
      <c r="B14" s="79">
        <v>2097</v>
      </c>
      <c r="C14" s="35" t="s">
        <v>18</v>
      </c>
      <c r="D14" s="35" t="s">
        <v>5</v>
      </c>
      <c r="E14" s="2" t="s">
        <v>6</v>
      </c>
      <c r="F14" s="75"/>
      <c r="G14" s="92">
        <v>6520</v>
      </c>
      <c r="H14" s="80"/>
      <c r="I14" s="146">
        <v>6452.5</v>
      </c>
      <c r="K14" s="98">
        <f t="shared" si="0"/>
        <v>-67.5</v>
      </c>
      <c r="L14">
        <f t="shared" si="1"/>
        <v>-4</v>
      </c>
    </row>
    <row r="15" spans="1:19" ht="15" x14ac:dyDescent="0.25">
      <c r="A15" t="s">
        <v>218</v>
      </c>
      <c r="B15" s="79">
        <v>2117</v>
      </c>
      <c r="C15" s="35" t="s">
        <v>19</v>
      </c>
      <c r="D15" s="35" t="s">
        <v>5</v>
      </c>
      <c r="E15" s="2" t="s">
        <v>6</v>
      </c>
      <c r="F15" s="75"/>
      <c r="G15" s="92">
        <v>8788</v>
      </c>
      <c r="H15" s="80"/>
      <c r="I15" s="146">
        <v>8779</v>
      </c>
      <c r="K15" s="98">
        <f t="shared" si="0"/>
        <v>-9</v>
      </c>
      <c r="L15">
        <f t="shared" si="1"/>
        <v>-0.53333333333333333</v>
      </c>
    </row>
    <row r="16" spans="1:19" ht="15" x14ac:dyDescent="0.25">
      <c r="A16" t="s">
        <v>219</v>
      </c>
      <c r="B16" s="79">
        <v>2128</v>
      </c>
      <c r="C16" s="35" t="s">
        <v>20</v>
      </c>
      <c r="D16" s="35" t="s">
        <v>5</v>
      </c>
      <c r="E16" s="2" t="s">
        <v>6</v>
      </c>
      <c r="F16" s="75"/>
      <c r="G16" s="92">
        <v>6372</v>
      </c>
      <c r="H16" s="80"/>
      <c r="I16" s="146">
        <v>6542.5</v>
      </c>
      <c r="K16" s="98">
        <f t="shared" si="0"/>
        <v>170.5</v>
      </c>
      <c r="L16">
        <f t="shared" si="1"/>
        <v>10.103703703703705</v>
      </c>
    </row>
    <row r="17" spans="1:12" ht="15" x14ac:dyDescent="0.25">
      <c r="A17" t="s">
        <v>220</v>
      </c>
      <c r="B17" s="79">
        <v>2151</v>
      </c>
      <c r="C17" s="35" t="s">
        <v>21</v>
      </c>
      <c r="D17" s="35" t="s">
        <v>5</v>
      </c>
      <c r="E17" s="16" t="s">
        <v>6</v>
      </c>
      <c r="F17" s="75"/>
      <c r="G17" s="92">
        <v>9119</v>
      </c>
      <c r="H17" s="80"/>
      <c r="I17" s="146">
        <v>9134.5</v>
      </c>
      <c r="K17" s="98">
        <f t="shared" si="0"/>
        <v>15.5</v>
      </c>
      <c r="L17">
        <f t="shared" si="1"/>
        <v>0.91851851851851851</v>
      </c>
    </row>
    <row r="18" spans="1:12" ht="15" x14ac:dyDescent="0.25">
      <c r="A18" t="s">
        <v>221</v>
      </c>
      <c r="B18" s="79">
        <v>2153</v>
      </c>
      <c r="C18" s="35" t="s">
        <v>22</v>
      </c>
      <c r="D18" s="35" t="s">
        <v>5</v>
      </c>
      <c r="E18" s="16" t="s">
        <v>6</v>
      </c>
      <c r="F18" s="75"/>
      <c r="G18" s="92">
        <v>8757</v>
      </c>
      <c r="H18" s="80"/>
      <c r="I18" s="146">
        <v>8866.75</v>
      </c>
      <c r="K18" s="98">
        <f t="shared" si="0"/>
        <v>109.75</v>
      </c>
      <c r="L18">
        <f t="shared" si="1"/>
        <v>6.503703703703704</v>
      </c>
    </row>
    <row r="19" spans="1:12" ht="15" x14ac:dyDescent="0.25">
      <c r="A19" t="s">
        <v>222</v>
      </c>
      <c r="B19" s="79">
        <v>2157</v>
      </c>
      <c r="C19" s="35" t="s">
        <v>24</v>
      </c>
      <c r="D19" s="35" t="s">
        <v>5</v>
      </c>
      <c r="E19" s="16" t="s">
        <v>6</v>
      </c>
      <c r="F19" s="75"/>
      <c r="G19" s="92">
        <v>7240</v>
      </c>
      <c r="H19" s="80"/>
      <c r="I19" s="146">
        <v>7386.25</v>
      </c>
      <c r="K19" s="98">
        <f t="shared" si="0"/>
        <v>146.25</v>
      </c>
      <c r="L19">
        <f t="shared" si="1"/>
        <v>8.6666666666666661</v>
      </c>
    </row>
    <row r="20" spans="1:12" ht="15" x14ac:dyDescent="0.25">
      <c r="A20" t="s">
        <v>223</v>
      </c>
      <c r="B20" s="79">
        <v>2158</v>
      </c>
      <c r="C20" s="35" t="s">
        <v>25</v>
      </c>
      <c r="D20" s="35" t="s">
        <v>5</v>
      </c>
      <c r="E20" s="16" t="s">
        <v>6</v>
      </c>
      <c r="F20" s="75"/>
      <c r="G20" s="92">
        <v>6574</v>
      </c>
      <c r="H20" s="80"/>
      <c r="I20" s="146">
        <v>6558.25</v>
      </c>
      <c r="K20" s="98">
        <f t="shared" si="0"/>
        <v>-15.75</v>
      </c>
      <c r="L20">
        <f t="shared" si="1"/>
        <v>-0.93333333333333335</v>
      </c>
    </row>
    <row r="21" spans="1:12" ht="15" x14ac:dyDescent="0.25">
      <c r="A21" t="s">
        <v>224</v>
      </c>
      <c r="B21" s="79">
        <v>2163</v>
      </c>
      <c r="C21" s="35" t="s">
        <v>26</v>
      </c>
      <c r="D21" s="35" t="s">
        <v>5</v>
      </c>
      <c r="E21" s="16" t="s">
        <v>6</v>
      </c>
      <c r="F21" s="75"/>
      <c r="G21" s="92">
        <v>9132</v>
      </c>
      <c r="H21" s="80"/>
      <c r="I21" s="146">
        <v>9148</v>
      </c>
      <c r="K21" s="98">
        <f t="shared" si="0"/>
        <v>16</v>
      </c>
      <c r="L21">
        <f t="shared" si="1"/>
        <v>0.94814814814814818</v>
      </c>
    </row>
    <row r="22" spans="1:12" ht="15" x14ac:dyDescent="0.25">
      <c r="A22" t="s">
        <v>225</v>
      </c>
      <c r="B22" s="79">
        <v>2170</v>
      </c>
      <c r="C22" s="35" t="s">
        <v>27</v>
      </c>
      <c r="D22" s="35" t="s">
        <v>5</v>
      </c>
      <c r="E22" s="16" t="s">
        <v>6</v>
      </c>
      <c r="F22" s="75"/>
      <c r="G22" s="92">
        <v>8959</v>
      </c>
      <c r="H22" s="80"/>
      <c r="I22" s="146">
        <v>8988.25</v>
      </c>
      <c r="K22" s="98">
        <f t="shared" si="0"/>
        <v>29.25</v>
      </c>
      <c r="L22">
        <f t="shared" si="1"/>
        <v>1.7333333333333334</v>
      </c>
    </row>
    <row r="23" spans="1:12" ht="15" x14ac:dyDescent="0.25">
      <c r="A23" t="s">
        <v>226</v>
      </c>
      <c r="B23" s="79">
        <v>2190</v>
      </c>
      <c r="C23" s="35" t="s">
        <v>28</v>
      </c>
      <c r="D23" s="35" t="s">
        <v>5</v>
      </c>
      <c r="E23" s="16" t="s">
        <v>6</v>
      </c>
      <c r="F23" s="75"/>
      <c r="G23" s="92">
        <v>6084</v>
      </c>
      <c r="H23" s="80"/>
      <c r="I23" s="146">
        <v>6184.75</v>
      </c>
      <c r="K23" s="98">
        <f t="shared" si="0"/>
        <v>100.75</v>
      </c>
      <c r="L23">
        <f t="shared" si="1"/>
        <v>5.9703703703703708</v>
      </c>
    </row>
    <row r="24" spans="1:12" ht="15" x14ac:dyDescent="0.25">
      <c r="A24" t="s">
        <v>227</v>
      </c>
      <c r="B24" s="79">
        <v>2360</v>
      </c>
      <c r="C24" s="35" t="s">
        <v>29</v>
      </c>
      <c r="D24" s="35" t="s">
        <v>5</v>
      </c>
      <c r="E24" s="16" t="s">
        <v>6</v>
      </c>
      <c r="F24" s="75"/>
      <c r="G24" s="92">
        <v>6628</v>
      </c>
      <c r="H24" s="80"/>
      <c r="I24" s="146">
        <v>6655</v>
      </c>
      <c r="K24" s="98">
        <f t="shared" si="0"/>
        <v>27</v>
      </c>
      <c r="L24">
        <f t="shared" si="1"/>
        <v>1.6</v>
      </c>
    </row>
    <row r="25" spans="1:12" ht="15" x14ac:dyDescent="0.25">
      <c r="A25" t="s">
        <v>228</v>
      </c>
      <c r="B25" s="79">
        <v>2894</v>
      </c>
      <c r="C25" s="35" t="s">
        <v>30</v>
      </c>
      <c r="D25" s="35" t="s">
        <v>5</v>
      </c>
      <c r="E25" s="16" t="s">
        <v>6</v>
      </c>
      <c r="F25" s="75"/>
      <c r="G25" s="92">
        <v>8442</v>
      </c>
      <c r="H25" s="80"/>
      <c r="I25" s="146">
        <v>8707</v>
      </c>
      <c r="K25" s="98">
        <f>+I25-G25</f>
        <v>265</v>
      </c>
      <c r="L25">
        <f t="shared" si="1"/>
        <v>15.703703703703704</v>
      </c>
    </row>
    <row r="26" spans="1:12" ht="15" x14ac:dyDescent="0.25">
      <c r="A26" t="s">
        <v>229</v>
      </c>
      <c r="B26" s="79">
        <v>2897</v>
      </c>
      <c r="C26" s="35" t="s">
        <v>31</v>
      </c>
      <c r="D26" s="35" t="s">
        <v>5</v>
      </c>
      <c r="E26" s="16" t="s">
        <v>6</v>
      </c>
      <c r="F26" s="75"/>
      <c r="G26" s="92">
        <v>6349</v>
      </c>
      <c r="H26" s="80"/>
      <c r="I26" s="146">
        <v>6448</v>
      </c>
      <c r="K26" s="98">
        <f t="shared" si="0"/>
        <v>99</v>
      </c>
      <c r="L26">
        <f t="shared" si="1"/>
        <v>5.8666666666666663</v>
      </c>
    </row>
    <row r="27" spans="1:12" ht="15" x14ac:dyDescent="0.25">
      <c r="A27" t="s">
        <v>230</v>
      </c>
      <c r="B27" s="79">
        <v>2917</v>
      </c>
      <c r="C27" s="35" t="s">
        <v>205</v>
      </c>
      <c r="D27" s="35" t="s">
        <v>5</v>
      </c>
      <c r="E27" s="16" t="s">
        <v>6</v>
      </c>
      <c r="F27" s="75"/>
      <c r="G27" s="92">
        <v>5998</v>
      </c>
      <c r="H27" s="80"/>
      <c r="I27" s="146">
        <v>6133</v>
      </c>
      <c r="J27" s="163" t="s">
        <v>319</v>
      </c>
      <c r="K27" s="98">
        <f t="shared" si="0"/>
        <v>135</v>
      </c>
      <c r="L27">
        <f t="shared" si="1"/>
        <v>8</v>
      </c>
    </row>
    <row r="28" spans="1:12" ht="15" x14ac:dyDescent="0.25">
      <c r="A28" t="s">
        <v>231</v>
      </c>
      <c r="B28" s="79">
        <v>2929</v>
      </c>
      <c r="C28" s="35" t="s">
        <v>32</v>
      </c>
      <c r="D28" s="35" t="s">
        <v>5</v>
      </c>
      <c r="E28" s="16" t="s">
        <v>6</v>
      </c>
      <c r="F28" s="75"/>
      <c r="G28" s="92">
        <v>10269</v>
      </c>
      <c r="H28" s="80"/>
      <c r="I28" s="146">
        <v>10329.25</v>
      </c>
      <c r="K28" s="98">
        <f t="shared" si="0"/>
        <v>60.25</v>
      </c>
      <c r="L28">
        <f t="shared" si="1"/>
        <v>3.5703703703703704</v>
      </c>
    </row>
    <row r="29" spans="1:12" ht="15" x14ac:dyDescent="0.25">
      <c r="A29" t="s">
        <v>232</v>
      </c>
      <c r="B29" s="79">
        <v>2935</v>
      </c>
      <c r="C29" s="35" t="s">
        <v>33</v>
      </c>
      <c r="D29" s="35" t="s">
        <v>5</v>
      </c>
      <c r="E29" s="16" t="s">
        <v>6</v>
      </c>
      <c r="F29" s="75"/>
      <c r="G29" s="92">
        <v>7762</v>
      </c>
      <c r="H29" s="80"/>
      <c r="I29" s="146">
        <v>8090.5</v>
      </c>
      <c r="J29" s="163" t="s">
        <v>319</v>
      </c>
      <c r="K29" s="98">
        <f t="shared" si="0"/>
        <v>328.5</v>
      </c>
      <c r="L29">
        <f t="shared" si="1"/>
        <v>19.466666666666665</v>
      </c>
    </row>
    <row r="30" spans="1:12" ht="15" x14ac:dyDescent="0.25">
      <c r="A30" t="s">
        <v>233</v>
      </c>
      <c r="B30" s="86">
        <v>3312</v>
      </c>
      <c r="C30" s="87" t="s">
        <v>35</v>
      </c>
      <c r="D30" s="88" t="s">
        <v>5</v>
      </c>
      <c r="E30" s="89" t="s">
        <v>6</v>
      </c>
      <c r="F30" s="90"/>
      <c r="G30" s="92">
        <v>7916</v>
      </c>
      <c r="H30" s="91"/>
      <c r="I30" s="146">
        <v>8159.4</v>
      </c>
      <c r="J30" s="77" t="s">
        <v>112</v>
      </c>
      <c r="K30" s="98"/>
      <c r="L30">
        <f t="shared" si="1"/>
        <v>0</v>
      </c>
    </row>
    <row r="31" spans="1:12" ht="15" x14ac:dyDescent="0.25">
      <c r="A31" t="s">
        <v>234</v>
      </c>
      <c r="B31" s="79">
        <v>3323</v>
      </c>
      <c r="C31" s="35" t="s">
        <v>36</v>
      </c>
      <c r="D31" s="35" t="s">
        <v>5</v>
      </c>
      <c r="E31" s="16" t="s">
        <v>6</v>
      </c>
      <c r="F31" s="75"/>
      <c r="G31" s="92">
        <v>8815</v>
      </c>
      <c r="H31" s="80"/>
      <c r="I31" s="146">
        <v>8830.75</v>
      </c>
      <c r="K31" s="98">
        <f t="shared" si="0"/>
        <v>15.75</v>
      </c>
      <c r="L31">
        <f t="shared" si="1"/>
        <v>0.93333333333333335</v>
      </c>
    </row>
    <row r="32" spans="1:12" ht="15" x14ac:dyDescent="0.25">
      <c r="A32" t="s">
        <v>235</v>
      </c>
      <c r="B32" s="79">
        <v>3324</v>
      </c>
      <c r="C32" s="35" t="s">
        <v>37</v>
      </c>
      <c r="D32" s="35" t="s">
        <v>5</v>
      </c>
      <c r="E32" s="16" t="s">
        <v>6</v>
      </c>
      <c r="F32" s="75"/>
      <c r="G32" s="92">
        <v>6554</v>
      </c>
      <c r="H32" s="80"/>
      <c r="I32" s="146">
        <v>6517.75</v>
      </c>
      <c r="K32" s="98">
        <f t="shared" si="0"/>
        <v>-36.25</v>
      </c>
      <c r="L32">
        <f t="shared" si="1"/>
        <v>-2.1481481481481484</v>
      </c>
    </row>
    <row r="33" spans="1:14" ht="15" x14ac:dyDescent="0.25">
      <c r="A33" t="s">
        <v>236</v>
      </c>
      <c r="B33" s="79">
        <v>3326</v>
      </c>
      <c r="C33" s="35" t="s">
        <v>38</v>
      </c>
      <c r="D33" s="35" t="s">
        <v>5</v>
      </c>
      <c r="E33" s="16" t="s">
        <v>6</v>
      </c>
      <c r="F33" s="75"/>
      <c r="G33" s="92">
        <v>8914</v>
      </c>
      <c r="H33" s="80"/>
      <c r="I33" s="146">
        <v>8911.75</v>
      </c>
      <c r="K33" s="98">
        <f t="shared" si="0"/>
        <v>-2.25</v>
      </c>
      <c r="L33">
        <f t="shared" si="1"/>
        <v>-0.13333333333333333</v>
      </c>
    </row>
    <row r="34" spans="1:14" ht="15" x14ac:dyDescent="0.25">
      <c r="A34" t="s">
        <v>237</v>
      </c>
      <c r="B34" s="79">
        <v>3327</v>
      </c>
      <c r="C34" s="35" t="s">
        <v>39</v>
      </c>
      <c r="D34" s="35" t="s">
        <v>5</v>
      </c>
      <c r="E34" s="16" t="s">
        <v>6</v>
      </c>
      <c r="F34" s="75"/>
      <c r="G34" s="92">
        <v>6567</v>
      </c>
      <c r="H34" s="80"/>
      <c r="I34" s="146">
        <v>7069</v>
      </c>
      <c r="K34" s="98">
        <f t="shared" si="0"/>
        <v>502</v>
      </c>
      <c r="L34">
        <f t="shared" si="1"/>
        <v>29.748148148148147</v>
      </c>
    </row>
    <row r="35" spans="1:14" ht="15" x14ac:dyDescent="0.25">
      <c r="A35" t="s">
        <v>238</v>
      </c>
      <c r="B35" s="79">
        <v>3328</v>
      </c>
      <c r="C35" s="35" t="s">
        <v>40</v>
      </c>
      <c r="D35" s="35" t="s">
        <v>5</v>
      </c>
      <c r="E35" s="16" t="s">
        <v>6</v>
      </c>
      <c r="F35" s="75"/>
      <c r="G35" s="92">
        <v>6396</v>
      </c>
      <c r="H35" s="80"/>
      <c r="I35" s="146">
        <v>6495.25</v>
      </c>
      <c r="K35" s="98">
        <f t="shared" si="0"/>
        <v>99.25</v>
      </c>
      <c r="L35">
        <f t="shared" si="1"/>
        <v>5.8814814814814813</v>
      </c>
    </row>
    <row r="36" spans="1:14" ht="15" x14ac:dyDescent="0.25">
      <c r="A36" t="s">
        <v>239</v>
      </c>
      <c r="B36" s="79">
        <v>3329</v>
      </c>
      <c r="C36" s="35" t="s">
        <v>41</v>
      </c>
      <c r="D36" s="35" t="s">
        <v>5</v>
      </c>
      <c r="E36" s="16" t="s">
        <v>6</v>
      </c>
      <c r="F36" s="75"/>
      <c r="G36" s="92">
        <v>9263</v>
      </c>
      <c r="H36" s="80"/>
      <c r="I36" s="146">
        <v>9289.75</v>
      </c>
      <c r="K36" s="98">
        <f t="shared" si="0"/>
        <v>26.75</v>
      </c>
      <c r="L36">
        <f t="shared" si="1"/>
        <v>1.5851851851851853</v>
      </c>
    </row>
    <row r="37" spans="1:14" ht="15" x14ac:dyDescent="0.25">
      <c r="A37" t="s">
        <v>240</v>
      </c>
      <c r="B37" s="79">
        <v>3332</v>
      </c>
      <c r="C37" s="35" t="s">
        <v>42</v>
      </c>
      <c r="D37" s="35" t="s">
        <v>5</v>
      </c>
      <c r="E37" s="16" t="s">
        <v>6</v>
      </c>
      <c r="F37" s="75"/>
      <c r="G37" s="92">
        <v>7647</v>
      </c>
      <c r="H37" s="80"/>
      <c r="I37" s="146">
        <v>7960</v>
      </c>
      <c r="K37" s="98">
        <f t="shared" si="0"/>
        <v>313</v>
      </c>
      <c r="L37">
        <f t="shared" si="1"/>
        <v>18.548148148148147</v>
      </c>
    </row>
    <row r="38" spans="1:14" ht="15" x14ac:dyDescent="0.25">
      <c r="A38" t="s">
        <v>241</v>
      </c>
      <c r="B38" s="79">
        <v>4026</v>
      </c>
      <c r="C38" s="35" t="s">
        <v>43</v>
      </c>
      <c r="D38" s="35" t="s">
        <v>44</v>
      </c>
      <c r="E38" s="16" t="s">
        <v>6</v>
      </c>
      <c r="F38" s="75"/>
      <c r="G38" s="92">
        <v>3918.45</v>
      </c>
      <c r="H38" s="80"/>
      <c r="I38" s="146">
        <v>3948.8445000000002</v>
      </c>
      <c r="J38" s="77" t="s">
        <v>113</v>
      </c>
      <c r="K38" s="98">
        <f t="shared" ref="K38:K48" si="2">+I38-G38</f>
        <v>30.394500000000335</v>
      </c>
      <c r="L38">
        <f t="shared" si="1"/>
        <v>1.8011555555555754</v>
      </c>
      <c r="M38">
        <f>+K38/M2</f>
        <v>1.3508666666666815</v>
      </c>
    </row>
    <row r="39" spans="1:14" x14ac:dyDescent="0.2">
      <c r="B39" s="4"/>
      <c r="C39" s="4"/>
      <c r="D39" s="34"/>
      <c r="E39" s="39" t="s">
        <v>99</v>
      </c>
      <c r="F39" s="40"/>
      <c r="G39" s="41">
        <f>SUM(G3:G38)</f>
        <v>291962.45</v>
      </c>
      <c r="H39" s="40">
        <v>0</v>
      </c>
      <c r="I39" s="41">
        <f>SUM(I3:I38)</f>
        <v>292202.30449999997</v>
      </c>
      <c r="K39" s="98"/>
    </row>
    <row r="40" spans="1:14" x14ac:dyDescent="0.2">
      <c r="B40" s="16"/>
      <c r="C40" s="83"/>
      <c r="D40" s="2"/>
      <c r="E40" s="84"/>
      <c r="F40" s="85"/>
      <c r="G40" s="85"/>
      <c r="H40" s="85"/>
      <c r="I40" s="18"/>
      <c r="K40" s="98"/>
    </row>
    <row r="41" spans="1:14" x14ac:dyDescent="0.2">
      <c r="A41" t="s">
        <v>242</v>
      </c>
      <c r="B41" s="78">
        <v>7033</v>
      </c>
      <c r="C41" s="19" t="s">
        <v>90</v>
      </c>
      <c r="D41" s="35" t="s">
        <v>46</v>
      </c>
      <c r="E41" t="s">
        <v>202</v>
      </c>
      <c r="F41" s="75"/>
      <c r="G41" s="92">
        <v>5788.75</v>
      </c>
      <c r="H41" s="80"/>
      <c r="I41" s="92">
        <v>5991.25</v>
      </c>
      <c r="J41" s="46"/>
      <c r="K41" s="98">
        <f t="shared" si="2"/>
        <v>202.5</v>
      </c>
      <c r="L41">
        <f t="shared" si="1"/>
        <v>12</v>
      </c>
    </row>
    <row r="42" spans="1:14" x14ac:dyDescent="0.2">
      <c r="A42" t="s">
        <v>243</v>
      </c>
      <c r="B42" s="78">
        <v>7035</v>
      </c>
      <c r="C42" s="19" t="s">
        <v>91</v>
      </c>
      <c r="D42" s="35" t="s">
        <v>46</v>
      </c>
      <c r="E42" s="16" t="s">
        <v>6</v>
      </c>
      <c r="F42" s="75"/>
      <c r="G42" s="92">
        <v>1091.0999999999999</v>
      </c>
      <c r="H42" s="80"/>
      <c r="I42" s="92">
        <v>1096.125</v>
      </c>
      <c r="J42" s="77" t="s">
        <v>113</v>
      </c>
      <c r="K42" s="98">
        <f t="shared" si="2"/>
        <v>5.0250000000000909</v>
      </c>
      <c r="L42">
        <f t="shared" si="1"/>
        <v>0.29777777777778319</v>
      </c>
    </row>
    <row r="43" spans="1:14" x14ac:dyDescent="0.2">
      <c r="A43" t="s">
        <v>244</v>
      </c>
      <c r="B43" s="78">
        <v>7040</v>
      </c>
      <c r="C43" s="19" t="s">
        <v>92</v>
      </c>
      <c r="D43" s="35" t="s">
        <v>46</v>
      </c>
      <c r="E43" t="s">
        <v>202</v>
      </c>
      <c r="F43" s="75"/>
      <c r="G43" s="92">
        <v>5991.25</v>
      </c>
      <c r="H43" s="80"/>
      <c r="I43" s="92">
        <v>6025</v>
      </c>
      <c r="J43" s="46"/>
      <c r="K43" s="98">
        <f t="shared" si="2"/>
        <v>33.75</v>
      </c>
      <c r="L43">
        <f t="shared" si="1"/>
        <v>2</v>
      </c>
    </row>
    <row r="44" spans="1:14" ht="13.5" thickBot="1" x14ac:dyDescent="0.25">
      <c r="A44" t="s">
        <v>245</v>
      </c>
      <c r="B44" s="78">
        <v>7042</v>
      </c>
      <c r="C44" s="19" t="s">
        <v>98</v>
      </c>
      <c r="D44" s="35" t="s">
        <v>46</v>
      </c>
      <c r="E44" s="3" t="s">
        <v>6</v>
      </c>
      <c r="F44" s="75"/>
      <c r="G44" s="92">
        <v>1379.7</v>
      </c>
      <c r="H44" s="80"/>
      <c r="I44" s="92">
        <v>1386.7124999999999</v>
      </c>
      <c r="J44" s="77" t="s">
        <v>113</v>
      </c>
      <c r="K44" s="98">
        <f t="shared" si="2"/>
        <v>7.0124999999998181</v>
      </c>
      <c r="L44">
        <f t="shared" si="1"/>
        <v>0.4155555555555448</v>
      </c>
      <c r="N44" t="e">
        <f>+K44/N2</f>
        <v>#DIV/0!</v>
      </c>
    </row>
    <row r="45" spans="1:14" ht="13.5" thickTop="1" x14ac:dyDescent="0.2">
      <c r="B45" s="4"/>
      <c r="C45" s="4"/>
      <c r="D45" s="4"/>
      <c r="E45" s="39" t="s">
        <v>100</v>
      </c>
      <c r="F45" s="40"/>
      <c r="G45" s="40">
        <f>SUM(G41:G44)</f>
        <v>14250.800000000001</v>
      </c>
      <c r="H45" s="40">
        <f t="shared" ref="H45:I45" si="3">SUM(H41:H44)</f>
        <v>0</v>
      </c>
      <c r="I45" s="40">
        <f t="shared" si="3"/>
        <v>14499.0875</v>
      </c>
      <c r="K45" s="98"/>
    </row>
    <row r="46" spans="1:14" x14ac:dyDescent="0.2">
      <c r="B46" s="37"/>
      <c r="C46" s="6"/>
      <c r="D46" s="5"/>
      <c r="E46" s="5"/>
      <c r="F46" s="38"/>
      <c r="G46" s="38"/>
      <c r="H46" s="38"/>
      <c r="I46" s="76"/>
      <c r="K46" s="98"/>
    </row>
    <row r="47" spans="1:14" ht="13.5" thickBot="1" x14ac:dyDescent="0.25">
      <c r="A47" t="s">
        <v>246</v>
      </c>
      <c r="B47" s="78">
        <v>1012</v>
      </c>
      <c r="C47" s="19" t="s">
        <v>47</v>
      </c>
      <c r="D47" s="35" t="s">
        <v>48</v>
      </c>
      <c r="E47" s="42" t="s">
        <v>6</v>
      </c>
      <c r="F47" s="75"/>
      <c r="G47" s="92">
        <v>4830</v>
      </c>
      <c r="H47" s="80"/>
      <c r="I47" s="92">
        <v>4843.75</v>
      </c>
      <c r="J47" s="46"/>
      <c r="K47" s="98">
        <f t="shared" si="2"/>
        <v>13.75</v>
      </c>
      <c r="L47">
        <f t="shared" si="1"/>
        <v>0.81481481481481477</v>
      </c>
    </row>
    <row r="48" spans="1:14" ht="13.5" thickTop="1" x14ac:dyDescent="0.2">
      <c r="B48" s="4"/>
      <c r="C48" s="4"/>
      <c r="D48" s="4"/>
      <c r="E48" s="43" t="s">
        <v>101</v>
      </c>
      <c r="F48" s="44"/>
      <c r="G48" s="44">
        <v>4830</v>
      </c>
      <c r="H48" s="44">
        <v>0</v>
      </c>
      <c r="I48" s="41">
        <v>4843.75</v>
      </c>
      <c r="K48" s="98">
        <f t="shared" si="2"/>
        <v>13.75</v>
      </c>
      <c r="L48">
        <f t="shared" si="1"/>
        <v>0.81481481481481477</v>
      </c>
    </row>
    <row r="49" spans="1:12" x14ac:dyDescent="0.2">
      <c r="B49" s="37"/>
      <c r="C49" s="5"/>
      <c r="D49" s="5"/>
      <c r="E49" s="5"/>
      <c r="F49" s="2"/>
      <c r="G49" s="38"/>
      <c r="H49" s="5"/>
      <c r="I49" s="29"/>
    </row>
    <row r="50" spans="1:12" x14ac:dyDescent="0.2">
      <c r="A50" t="s">
        <v>247</v>
      </c>
      <c r="B50" s="7">
        <v>1104</v>
      </c>
      <c r="C50" s="7" t="s">
        <v>49</v>
      </c>
      <c r="D50" s="17" t="s">
        <v>58</v>
      </c>
      <c r="E50" t="s">
        <v>202</v>
      </c>
      <c r="F50" s="75"/>
      <c r="G50" s="81">
        <v>5788.75</v>
      </c>
      <c r="H50" s="81"/>
      <c r="I50" s="81">
        <v>6801.25</v>
      </c>
      <c r="J50" s="46"/>
      <c r="K50" s="98">
        <f t="shared" ref="K50:K53" si="4">+I50-G50</f>
        <v>1012.5</v>
      </c>
      <c r="L50">
        <f t="shared" ref="L50:L53" si="5">+K50/$L$2</f>
        <v>60</v>
      </c>
    </row>
    <row r="51" spans="1:12" x14ac:dyDescent="0.2">
      <c r="A51" t="s">
        <v>248</v>
      </c>
      <c r="B51" s="7">
        <v>1107</v>
      </c>
      <c r="C51" s="7" t="s">
        <v>50</v>
      </c>
      <c r="D51" s="17" t="s">
        <v>58</v>
      </c>
      <c r="E51" t="s">
        <v>202</v>
      </c>
      <c r="F51" s="75"/>
      <c r="G51" s="81">
        <v>4236.25</v>
      </c>
      <c r="H51" s="81"/>
      <c r="I51" s="81">
        <v>0</v>
      </c>
      <c r="J51" s="46"/>
      <c r="K51" s="98">
        <f t="shared" si="4"/>
        <v>-4236.25</v>
      </c>
      <c r="L51">
        <f t="shared" si="5"/>
        <v>-251.03703703703704</v>
      </c>
    </row>
    <row r="52" spans="1:12" x14ac:dyDescent="0.2">
      <c r="A52" t="s">
        <v>249</v>
      </c>
      <c r="B52" s="7">
        <v>1109</v>
      </c>
      <c r="C52" s="7" t="s">
        <v>51</v>
      </c>
      <c r="D52" s="17" t="s">
        <v>58</v>
      </c>
      <c r="E52" t="s">
        <v>6</v>
      </c>
      <c r="F52" s="75"/>
      <c r="G52" s="81">
        <v>4101.25</v>
      </c>
      <c r="H52" s="81"/>
      <c r="I52" s="81">
        <v>4067.5</v>
      </c>
      <c r="J52" s="46"/>
      <c r="K52" s="98">
        <f t="shared" si="4"/>
        <v>-33.75</v>
      </c>
      <c r="L52">
        <f t="shared" si="5"/>
        <v>-2</v>
      </c>
    </row>
    <row r="53" spans="1:12" ht="13.5" thickBot="1" x14ac:dyDescent="0.25">
      <c r="A53" t="s">
        <v>250</v>
      </c>
      <c r="B53" s="7">
        <v>1110</v>
      </c>
      <c r="C53" s="94" t="s">
        <v>52</v>
      </c>
      <c r="D53" s="7" t="s">
        <v>58</v>
      </c>
      <c r="E53" t="s">
        <v>202</v>
      </c>
      <c r="F53" s="75"/>
      <c r="G53" s="82">
        <v>6733.75</v>
      </c>
      <c r="H53" s="82"/>
      <c r="I53" s="82">
        <v>7746.25</v>
      </c>
      <c r="J53" s="46"/>
      <c r="K53" s="98">
        <f t="shared" si="4"/>
        <v>1012.5</v>
      </c>
      <c r="L53">
        <f t="shared" si="5"/>
        <v>60</v>
      </c>
    </row>
    <row r="54" spans="1:12" ht="13.5" thickTop="1" x14ac:dyDescent="0.2">
      <c r="B54" s="4"/>
      <c r="C54" s="20"/>
      <c r="D54" s="8"/>
      <c r="E54" s="118" t="s">
        <v>102</v>
      </c>
      <c r="F54" s="119"/>
      <c r="G54" s="120">
        <f>SUM(G50:G53)</f>
        <v>20860</v>
      </c>
      <c r="H54" s="119">
        <v>0</v>
      </c>
      <c r="I54" s="121">
        <v>18615</v>
      </c>
    </row>
    <row r="55" spans="1:12" x14ac:dyDescent="0.2">
      <c r="B55" s="37"/>
      <c r="C55" s="5"/>
      <c r="D55" s="5"/>
      <c r="E55" s="122"/>
      <c r="F55" s="123"/>
      <c r="G55" s="123"/>
      <c r="H55" s="123"/>
      <c r="I55" s="123"/>
    </row>
    <row r="56" spans="1:12" x14ac:dyDescent="0.2">
      <c r="A56" t="s">
        <v>251</v>
      </c>
      <c r="B56">
        <v>6905</v>
      </c>
      <c r="C56" t="s">
        <v>148</v>
      </c>
      <c r="D56" t="s">
        <v>44</v>
      </c>
      <c r="E56" t="s">
        <v>202</v>
      </c>
      <c r="F56" s="75"/>
      <c r="G56" s="92">
        <v>19120</v>
      </c>
      <c r="H56" s="80"/>
      <c r="I56" s="80">
        <v>16757.5</v>
      </c>
      <c r="K56" s="98">
        <f t="shared" ref="K56:K109" si="6">+I56-G56</f>
        <v>-2362.5</v>
      </c>
      <c r="L56">
        <f t="shared" ref="L56:L109" si="7">+K56/$L$2</f>
        <v>-140</v>
      </c>
    </row>
    <row r="57" spans="1:12" x14ac:dyDescent="0.2">
      <c r="A57" t="s">
        <v>252</v>
      </c>
      <c r="B57">
        <v>6919</v>
      </c>
      <c r="C57" t="s">
        <v>138</v>
      </c>
      <c r="D57" t="s">
        <v>44</v>
      </c>
      <c r="E57" t="s">
        <v>202</v>
      </c>
      <c r="F57" s="75"/>
      <c r="G57" s="92">
        <v>19856.88</v>
      </c>
      <c r="H57" s="80"/>
      <c r="I57" s="80">
        <v>20126.88</v>
      </c>
      <c r="K57" s="98">
        <f t="shared" si="6"/>
        <v>270</v>
      </c>
      <c r="L57">
        <f t="shared" si="7"/>
        <v>16</v>
      </c>
    </row>
    <row r="58" spans="1:12" x14ac:dyDescent="0.2">
      <c r="A58" t="s">
        <v>253</v>
      </c>
      <c r="B58">
        <v>6906</v>
      </c>
      <c r="C58" t="s">
        <v>128</v>
      </c>
      <c r="D58" t="s">
        <v>44</v>
      </c>
      <c r="E58" t="s">
        <v>202</v>
      </c>
      <c r="F58" s="75"/>
      <c r="G58" s="92">
        <v>16796.88</v>
      </c>
      <c r="H58" s="80"/>
      <c r="I58" s="80">
        <v>17252.5</v>
      </c>
      <c r="K58" s="98">
        <f t="shared" si="6"/>
        <v>455.61999999999898</v>
      </c>
      <c r="L58">
        <f t="shared" si="7"/>
        <v>26.999703703703645</v>
      </c>
    </row>
    <row r="59" spans="1:12" x14ac:dyDescent="0.2">
      <c r="A59" t="s">
        <v>254</v>
      </c>
      <c r="B59">
        <v>6907</v>
      </c>
      <c r="C59" t="s">
        <v>149</v>
      </c>
      <c r="D59" t="s">
        <v>255</v>
      </c>
      <c r="E59" t="s">
        <v>202</v>
      </c>
      <c r="F59" s="75"/>
      <c r="G59" s="92">
        <v>50056.38</v>
      </c>
      <c r="H59" s="80"/>
      <c r="I59" s="80">
        <v>51119.5</v>
      </c>
      <c r="K59" s="98">
        <f t="shared" si="6"/>
        <v>1063.1200000000026</v>
      </c>
      <c r="L59">
        <f t="shared" si="7"/>
        <v>62.999703703703858</v>
      </c>
    </row>
    <row r="60" spans="1:12" x14ac:dyDescent="0.2">
      <c r="A60" t="s">
        <v>256</v>
      </c>
      <c r="B60">
        <v>4064</v>
      </c>
      <c r="C60" t="s">
        <v>150</v>
      </c>
      <c r="D60" t="s">
        <v>44</v>
      </c>
      <c r="E60" t="s">
        <v>202</v>
      </c>
      <c r="F60" s="75"/>
      <c r="G60" s="92">
        <v>21145</v>
      </c>
      <c r="H60" s="80"/>
      <c r="I60" s="80">
        <v>20993.13</v>
      </c>
      <c r="K60" s="98">
        <f t="shared" si="6"/>
        <v>-151.86999999999898</v>
      </c>
      <c r="L60">
        <f t="shared" si="7"/>
        <v>-8.9997037037036431</v>
      </c>
    </row>
    <row r="61" spans="1:12" x14ac:dyDescent="0.2">
      <c r="A61" t="s">
        <v>257</v>
      </c>
      <c r="B61">
        <v>2081</v>
      </c>
      <c r="C61" t="s">
        <v>151</v>
      </c>
      <c r="D61" t="s">
        <v>5</v>
      </c>
      <c r="E61" t="s">
        <v>202</v>
      </c>
      <c r="F61" s="75"/>
      <c r="G61" s="92">
        <v>8853.25</v>
      </c>
      <c r="H61" s="80"/>
      <c r="I61" s="80">
        <v>9933.25</v>
      </c>
      <c r="K61" s="98">
        <f t="shared" si="6"/>
        <v>1080</v>
      </c>
      <c r="L61">
        <f t="shared" si="7"/>
        <v>64</v>
      </c>
    </row>
    <row r="62" spans="1:12" x14ac:dyDescent="0.2">
      <c r="A62" t="s">
        <v>258</v>
      </c>
      <c r="B62">
        <v>4000</v>
      </c>
      <c r="C62" t="s">
        <v>152</v>
      </c>
      <c r="D62" t="s">
        <v>44</v>
      </c>
      <c r="E62" t="s">
        <v>202</v>
      </c>
      <c r="F62" s="75"/>
      <c r="G62" s="92">
        <v>13950.63</v>
      </c>
      <c r="H62" s="80"/>
      <c r="I62" s="80">
        <v>15295</v>
      </c>
      <c r="K62" s="98">
        <f t="shared" si="6"/>
        <v>1344.3700000000008</v>
      </c>
      <c r="L62">
        <f t="shared" si="7"/>
        <v>79.666370370370416</v>
      </c>
    </row>
    <row r="63" spans="1:12" x14ac:dyDescent="0.2">
      <c r="A63" t="s">
        <v>259</v>
      </c>
      <c r="B63">
        <v>3319</v>
      </c>
      <c r="C63" t="s">
        <v>153</v>
      </c>
      <c r="D63" t="s">
        <v>5</v>
      </c>
      <c r="E63" t="s">
        <v>202</v>
      </c>
      <c r="F63" s="75"/>
      <c r="G63" s="92">
        <v>6745</v>
      </c>
      <c r="H63" s="80"/>
      <c r="I63" s="80">
        <v>6774.25</v>
      </c>
      <c r="K63" s="98">
        <f t="shared" si="6"/>
        <v>29.25</v>
      </c>
      <c r="L63">
        <f t="shared" si="7"/>
        <v>1.7333333333333334</v>
      </c>
    </row>
    <row r="64" spans="1:12" x14ac:dyDescent="0.2">
      <c r="A64" t="s">
        <v>260</v>
      </c>
      <c r="B64">
        <v>3320</v>
      </c>
      <c r="C64" t="s">
        <v>154</v>
      </c>
      <c r="D64" t="s">
        <v>5</v>
      </c>
      <c r="E64" t="s">
        <v>202</v>
      </c>
      <c r="F64" s="75"/>
      <c r="G64" s="92">
        <v>6551.5</v>
      </c>
      <c r="H64" s="80"/>
      <c r="I64" s="80">
        <v>6646</v>
      </c>
      <c r="K64" s="98">
        <f t="shared" si="6"/>
        <v>94.5</v>
      </c>
      <c r="L64">
        <f t="shared" si="7"/>
        <v>5.6</v>
      </c>
    </row>
    <row r="65" spans="1:12" x14ac:dyDescent="0.2">
      <c r="A65" t="s">
        <v>261</v>
      </c>
      <c r="B65">
        <v>2898</v>
      </c>
      <c r="C65" t="s">
        <v>155</v>
      </c>
      <c r="D65" t="s">
        <v>5</v>
      </c>
      <c r="E65" t="s">
        <v>202</v>
      </c>
      <c r="F65" s="75"/>
      <c r="G65" s="92">
        <v>6625.75</v>
      </c>
      <c r="H65" s="80"/>
      <c r="I65" s="80">
        <v>6556</v>
      </c>
      <c r="K65" s="98">
        <f t="shared" si="6"/>
        <v>-69.75</v>
      </c>
      <c r="L65">
        <f t="shared" si="7"/>
        <v>-4.1333333333333337</v>
      </c>
    </row>
    <row r="66" spans="1:12" x14ac:dyDescent="0.2">
      <c r="A66" t="s">
        <v>262</v>
      </c>
      <c r="B66">
        <v>2110</v>
      </c>
      <c r="C66" t="s">
        <v>156</v>
      </c>
      <c r="D66" t="s">
        <v>5</v>
      </c>
      <c r="E66" t="s">
        <v>202</v>
      </c>
      <c r="F66" s="75"/>
      <c r="G66" s="92">
        <v>11290</v>
      </c>
      <c r="H66" s="80"/>
      <c r="I66" s="80">
        <v>11688.25</v>
      </c>
      <c r="K66" s="98">
        <f t="shared" si="6"/>
        <v>398.25</v>
      </c>
      <c r="L66">
        <f t="shared" si="7"/>
        <v>23.6</v>
      </c>
    </row>
    <row r="67" spans="1:12" x14ac:dyDescent="0.2">
      <c r="A67" t="s">
        <v>263</v>
      </c>
      <c r="B67">
        <v>2074</v>
      </c>
      <c r="C67" t="s">
        <v>157</v>
      </c>
      <c r="D67" t="s">
        <v>5</v>
      </c>
      <c r="E67" t="s">
        <v>202</v>
      </c>
      <c r="F67" s="75"/>
      <c r="G67" s="92">
        <v>6216.25</v>
      </c>
      <c r="H67" s="80"/>
      <c r="I67" s="80">
        <v>6439</v>
      </c>
      <c r="K67" s="98">
        <f t="shared" si="6"/>
        <v>222.75</v>
      </c>
      <c r="L67">
        <f t="shared" si="7"/>
        <v>13.2</v>
      </c>
    </row>
    <row r="68" spans="1:12" x14ac:dyDescent="0.2">
      <c r="A68" t="s">
        <v>264</v>
      </c>
      <c r="B68">
        <v>3331</v>
      </c>
      <c r="C68" t="s">
        <v>133</v>
      </c>
      <c r="D68" t="s">
        <v>5</v>
      </c>
      <c r="E68" t="s">
        <v>202</v>
      </c>
      <c r="F68" s="75"/>
      <c r="G68" s="92">
        <v>6578.5</v>
      </c>
      <c r="H68" s="80"/>
      <c r="I68" s="80">
        <v>6506.5</v>
      </c>
      <c r="K68" s="98">
        <f t="shared" si="6"/>
        <v>-72</v>
      </c>
      <c r="L68">
        <f t="shared" si="7"/>
        <v>-4.2666666666666666</v>
      </c>
    </row>
    <row r="69" spans="1:12" x14ac:dyDescent="0.2">
      <c r="A69" t="s">
        <v>265</v>
      </c>
      <c r="B69">
        <v>2939</v>
      </c>
      <c r="C69" t="s">
        <v>125</v>
      </c>
      <c r="D69" t="s">
        <v>5</v>
      </c>
      <c r="E69" t="s">
        <v>202</v>
      </c>
      <c r="F69" s="75"/>
      <c r="G69" s="92">
        <v>6871</v>
      </c>
      <c r="H69" s="80"/>
      <c r="I69" s="80">
        <v>7195</v>
      </c>
      <c r="K69" s="98">
        <f t="shared" si="6"/>
        <v>324</v>
      </c>
      <c r="L69">
        <f t="shared" si="7"/>
        <v>19.2</v>
      </c>
    </row>
    <row r="70" spans="1:12" x14ac:dyDescent="0.2">
      <c r="A70" t="s">
        <v>266</v>
      </c>
      <c r="B70">
        <v>3330</v>
      </c>
      <c r="C70" t="s">
        <v>158</v>
      </c>
      <c r="D70" t="s">
        <v>5</v>
      </c>
      <c r="E70" t="s">
        <v>202</v>
      </c>
      <c r="F70" s="75"/>
      <c r="G70" s="92">
        <v>7426.75</v>
      </c>
      <c r="H70" s="80"/>
      <c r="I70" s="80">
        <v>8032</v>
      </c>
      <c r="K70" s="98">
        <f t="shared" si="6"/>
        <v>605.25</v>
      </c>
      <c r="L70">
        <f t="shared" si="7"/>
        <v>35.866666666666667</v>
      </c>
    </row>
    <row r="71" spans="1:12" x14ac:dyDescent="0.2">
      <c r="A71" t="s">
        <v>267</v>
      </c>
      <c r="B71">
        <v>4615</v>
      </c>
      <c r="C71" t="s">
        <v>159</v>
      </c>
      <c r="D71" t="s">
        <v>255</v>
      </c>
      <c r="E71" t="s">
        <v>202</v>
      </c>
      <c r="F71" s="75"/>
      <c r="G71" s="92">
        <v>41130.629999999997</v>
      </c>
      <c r="H71" s="80"/>
      <c r="I71" s="80">
        <v>42908.13</v>
      </c>
      <c r="K71" s="98">
        <f t="shared" si="6"/>
        <v>1777.5</v>
      </c>
      <c r="L71">
        <f t="shared" si="7"/>
        <v>105.33333333333333</v>
      </c>
    </row>
    <row r="72" spans="1:12" x14ac:dyDescent="0.2">
      <c r="A72" t="s">
        <v>268</v>
      </c>
      <c r="B72">
        <v>7026</v>
      </c>
      <c r="C72" t="s">
        <v>126</v>
      </c>
      <c r="D72" t="s">
        <v>46</v>
      </c>
      <c r="E72" t="s">
        <v>202</v>
      </c>
      <c r="F72" s="75"/>
      <c r="G72" s="92">
        <v>7307.5</v>
      </c>
      <c r="H72" s="80"/>
      <c r="I72" s="80">
        <v>7476.25</v>
      </c>
      <c r="K72" s="98">
        <f t="shared" si="6"/>
        <v>168.75</v>
      </c>
      <c r="L72">
        <f t="shared" si="7"/>
        <v>10</v>
      </c>
    </row>
    <row r="73" spans="1:12" x14ac:dyDescent="0.2">
      <c r="A73" t="s">
        <v>269</v>
      </c>
      <c r="B73">
        <v>3318</v>
      </c>
      <c r="C73" t="s">
        <v>129</v>
      </c>
      <c r="D73" t="s">
        <v>5</v>
      </c>
      <c r="E73" t="s">
        <v>202</v>
      </c>
      <c r="F73" s="75"/>
      <c r="G73" s="92">
        <v>6637</v>
      </c>
      <c r="H73" s="80"/>
      <c r="I73" s="80">
        <v>6643.75</v>
      </c>
      <c r="K73" s="98">
        <f t="shared" si="6"/>
        <v>6.75</v>
      </c>
      <c r="L73">
        <f t="shared" si="7"/>
        <v>0.4</v>
      </c>
    </row>
    <row r="74" spans="1:12" x14ac:dyDescent="0.2">
      <c r="A74" t="s">
        <v>270</v>
      </c>
      <c r="B74">
        <v>3313</v>
      </c>
      <c r="C74" t="s">
        <v>135</v>
      </c>
      <c r="D74" t="s">
        <v>5</v>
      </c>
      <c r="E74" t="s">
        <v>202</v>
      </c>
      <c r="F74" s="75"/>
      <c r="G74" s="92">
        <v>6781</v>
      </c>
      <c r="H74" s="80"/>
      <c r="I74" s="80">
        <v>6616.75</v>
      </c>
      <c r="K74" s="98">
        <f t="shared" si="6"/>
        <v>-164.25</v>
      </c>
      <c r="L74">
        <f t="shared" si="7"/>
        <v>-9.7333333333333325</v>
      </c>
    </row>
    <row r="75" spans="1:12" x14ac:dyDescent="0.2">
      <c r="A75" t="s">
        <v>271</v>
      </c>
      <c r="B75">
        <v>3317</v>
      </c>
      <c r="C75" t="s">
        <v>137</v>
      </c>
      <c r="D75" t="s">
        <v>5</v>
      </c>
      <c r="E75" t="s">
        <v>202</v>
      </c>
      <c r="F75" s="75"/>
      <c r="G75" s="92">
        <v>8803.75</v>
      </c>
      <c r="H75" s="80"/>
      <c r="I75" s="80">
        <v>8758.75</v>
      </c>
      <c r="K75" s="98">
        <f t="shared" si="6"/>
        <v>-45</v>
      </c>
      <c r="L75">
        <f t="shared" si="7"/>
        <v>-2.6666666666666665</v>
      </c>
    </row>
    <row r="76" spans="1:12" x14ac:dyDescent="0.2">
      <c r="A76" t="s">
        <v>272</v>
      </c>
      <c r="B76">
        <v>5404</v>
      </c>
      <c r="C76" t="s">
        <v>161</v>
      </c>
      <c r="D76" t="s">
        <v>44</v>
      </c>
      <c r="E76" t="s">
        <v>202</v>
      </c>
      <c r="F76" s="75"/>
      <c r="G76" s="92">
        <v>23828.13</v>
      </c>
      <c r="H76" s="80"/>
      <c r="I76" s="80">
        <v>23906.880000000001</v>
      </c>
      <c r="K76" s="98">
        <f t="shared" si="6"/>
        <v>78.75</v>
      </c>
      <c r="L76">
        <f t="shared" si="7"/>
        <v>4.666666666666667</v>
      </c>
    </row>
    <row r="77" spans="1:12" x14ac:dyDescent="0.2">
      <c r="A77" t="s">
        <v>273</v>
      </c>
      <c r="B77">
        <v>2003</v>
      </c>
      <c r="C77" t="s">
        <v>162</v>
      </c>
      <c r="D77" t="s">
        <v>5</v>
      </c>
      <c r="E77" t="s">
        <v>202</v>
      </c>
      <c r="F77" s="75"/>
      <c r="G77" s="92">
        <v>7847.5</v>
      </c>
      <c r="H77" s="80"/>
      <c r="I77" s="80">
        <v>7795.75</v>
      </c>
      <c r="K77" s="98">
        <f t="shared" si="6"/>
        <v>-51.75</v>
      </c>
      <c r="L77">
        <f t="shared" si="7"/>
        <v>-3.0666666666666669</v>
      </c>
    </row>
    <row r="78" spans="1:12" x14ac:dyDescent="0.2">
      <c r="A78" t="s">
        <v>274</v>
      </c>
      <c r="B78">
        <v>4002</v>
      </c>
      <c r="C78" t="s">
        <v>163</v>
      </c>
      <c r="D78" t="s">
        <v>5</v>
      </c>
      <c r="E78" t="s">
        <v>202</v>
      </c>
      <c r="F78" s="75"/>
      <c r="G78" s="92">
        <v>15036.25</v>
      </c>
      <c r="H78" s="80"/>
      <c r="I78" s="80">
        <v>15694.38</v>
      </c>
      <c r="K78" s="98">
        <f t="shared" si="6"/>
        <v>658.1299999999992</v>
      </c>
      <c r="L78">
        <f t="shared" si="7"/>
        <v>39.000296296296248</v>
      </c>
    </row>
    <row r="79" spans="1:12" x14ac:dyDescent="0.2">
      <c r="A79" t="s">
        <v>275</v>
      </c>
      <c r="B79">
        <v>2118</v>
      </c>
      <c r="C79" t="s">
        <v>164</v>
      </c>
      <c r="D79" t="s">
        <v>5</v>
      </c>
      <c r="E79" t="s">
        <v>202</v>
      </c>
      <c r="F79" s="75"/>
      <c r="G79" s="92">
        <v>9159.25</v>
      </c>
      <c r="H79" s="80"/>
      <c r="I79" s="80">
        <v>9247</v>
      </c>
      <c r="K79" s="98">
        <f t="shared" si="6"/>
        <v>87.75</v>
      </c>
      <c r="L79">
        <f t="shared" si="7"/>
        <v>5.2</v>
      </c>
    </row>
    <row r="80" spans="1:12" x14ac:dyDescent="0.2">
      <c r="A80" t="s">
        <v>276</v>
      </c>
      <c r="B80">
        <v>2152</v>
      </c>
      <c r="C80" t="s">
        <v>165</v>
      </c>
      <c r="D80" t="s">
        <v>5</v>
      </c>
      <c r="E80" t="s">
        <v>202</v>
      </c>
      <c r="F80" s="75"/>
      <c r="G80" s="92">
        <v>9085</v>
      </c>
      <c r="H80" s="80"/>
      <c r="I80" s="80">
        <v>9008.5</v>
      </c>
      <c r="K80" s="98">
        <f t="shared" si="6"/>
        <v>-76.5</v>
      </c>
      <c r="L80">
        <f t="shared" si="7"/>
        <v>-4.5333333333333332</v>
      </c>
    </row>
    <row r="81" spans="1:12" x14ac:dyDescent="0.2">
      <c r="A81" t="s">
        <v>277</v>
      </c>
      <c r="B81">
        <v>2906</v>
      </c>
      <c r="C81" t="s">
        <v>166</v>
      </c>
      <c r="D81" t="s">
        <v>5</v>
      </c>
      <c r="E81" t="s">
        <v>202</v>
      </c>
      <c r="F81" s="75"/>
      <c r="G81" s="92">
        <v>8520.25</v>
      </c>
      <c r="H81" s="80"/>
      <c r="I81" s="80">
        <v>8529.25</v>
      </c>
      <c r="K81" s="98">
        <f t="shared" si="6"/>
        <v>9</v>
      </c>
      <c r="L81">
        <f t="shared" si="7"/>
        <v>0.53333333333333333</v>
      </c>
    </row>
    <row r="82" spans="1:12" x14ac:dyDescent="0.2">
      <c r="A82" t="s">
        <v>278</v>
      </c>
      <c r="B82">
        <v>2002</v>
      </c>
      <c r="C82" t="s">
        <v>119</v>
      </c>
      <c r="D82" t="s">
        <v>5</v>
      </c>
      <c r="E82" t="s">
        <v>202</v>
      </c>
      <c r="F82" s="75"/>
      <c r="G82" s="92">
        <v>11445.25</v>
      </c>
      <c r="H82" s="80"/>
      <c r="I82" s="80">
        <v>11686</v>
      </c>
      <c r="K82" s="98">
        <f t="shared" si="6"/>
        <v>240.75</v>
      </c>
      <c r="L82">
        <f t="shared" si="7"/>
        <v>14.266666666666667</v>
      </c>
    </row>
    <row r="83" spans="1:12" x14ac:dyDescent="0.2">
      <c r="A83" t="s">
        <v>279</v>
      </c>
      <c r="B83">
        <v>3321</v>
      </c>
      <c r="C83" t="s">
        <v>134</v>
      </c>
      <c r="D83" t="s">
        <v>5</v>
      </c>
      <c r="E83" t="s">
        <v>202</v>
      </c>
      <c r="F83" s="75"/>
      <c r="G83" s="92">
        <v>6403.45</v>
      </c>
      <c r="H83" s="80"/>
      <c r="I83" s="80">
        <v>6432.25</v>
      </c>
      <c r="K83" s="98">
        <f t="shared" si="6"/>
        <v>28.800000000000182</v>
      </c>
      <c r="L83">
        <f t="shared" si="7"/>
        <v>1.7066666666666774</v>
      </c>
    </row>
    <row r="84" spans="1:12" x14ac:dyDescent="0.2">
      <c r="A84" t="s">
        <v>280</v>
      </c>
      <c r="B84">
        <v>3311</v>
      </c>
      <c r="C84" t="s">
        <v>132</v>
      </c>
      <c r="D84" t="s">
        <v>5</v>
      </c>
      <c r="E84" t="s">
        <v>202</v>
      </c>
      <c r="F84" s="75"/>
      <c r="G84" s="92">
        <v>6481.75</v>
      </c>
      <c r="H84" s="80"/>
      <c r="I84" s="80">
        <v>6527.88</v>
      </c>
      <c r="K84" s="98">
        <f t="shared" si="6"/>
        <v>46.130000000000109</v>
      </c>
      <c r="L84">
        <f t="shared" si="7"/>
        <v>2.7336296296296361</v>
      </c>
    </row>
    <row r="85" spans="1:12" x14ac:dyDescent="0.2">
      <c r="A85" t="s">
        <v>281</v>
      </c>
      <c r="B85">
        <v>2004</v>
      </c>
      <c r="C85" t="s">
        <v>167</v>
      </c>
      <c r="D85" t="s">
        <v>5</v>
      </c>
      <c r="E85" t="s">
        <v>202</v>
      </c>
      <c r="F85" s="75"/>
      <c r="G85" s="92">
        <v>9015.25</v>
      </c>
      <c r="H85" s="80"/>
      <c r="I85" s="80">
        <v>8952.25</v>
      </c>
      <c r="K85" s="98">
        <f t="shared" si="6"/>
        <v>-63</v>
      </c>
      <c r="L85">
        <f t="shared" si="7"/>
        <v>-3.7333333333333334</v>
      </c>
    </row>
    <row r="86" spans="1:12" x14ac:dyDescent="0.2">
      <c r="A86" t="s">
        <v>282</v>
      </c>
      <c r="B86">
        <v>2005</v>
      </c>
      <c r="C86" t="s">
        <v>168</v>
      </c>
      <c r="D86" t="s">
        <v>5</v>
      </c>
      <c r="E86" t="s">
        <v>202</v>
      </c>
      <c r="F86" s="75"/>
      <c r="G86" s="92">
        <v>6583</v>
      </c>
      <c r="H86" s="80"/>
      <c r="I86" s="80">
        <v>6412.9</v>
      </c>
      <c r="K86" s="98">
        <f t="shared" si="6"/>
        <v>-170.10000000000036</v>
      </c>
      <c r="L86">
        <f t="shared" si="7"/>
        <v>-10.080000000000021</v>
      </c>
    </row>
    <row r="87" spans="1:12" x14ac:dyDescent="0.2">
      <c r="A87" t="s">
        <v>283</v>
      </c>
      <c r="B87">
        <v>3316</v>
      </c>
      <c r="C87" t="s">
        <v>136</v>
      </c>
      <c r="D87" t="s">
        <v>44</v>
      </c>
      <c r="E87" t="s">
        <v>202</v>
      </c>
      <c r="F87" s="75"/>
      <c r="G87" s="92">
        <v>6468.25</v>
      </c>
      <c r="H87" s="80"/>
      <c r="I87" s="80">
        <v>6446.65</v>
      </c>
      <c r="K87" s="98">
        <f t="shared" si="6"/>
        <v>-21.600000000000364</v>
      </c>
      <c r="L87">
        <f t="shared" si="7"/>
        <v>-1.2800000000000216</v>
      </c>
    </row>
    <row r="88" spans="1:12" x14ac:dyDescent="0.2">
      <c r="A88" t="s">
        <v>284</v>
      </c>
      <c r="B88">
        <v>4462</v>
      </c>
      <c r="C88" t="s">
        <v>139</v>
      </c>
      <c r="D88" t="s">
        <v>5</v>
      </c>
      <c r="E88" t="s">
        <v>202</v>
      </c>
      <c r="F88" s="75"/>
      <c r="G88" s="92">
        <v>21943.75</v>
      </c>
      <c r="H88" s="80"/>
      <c r="I88" s="80">
        <v>21758.13</v>
      </c>
      <c r="K88" s="98">
        <f t="shared" si="6"/>
        <v>-185.61999999999898</v>
      </c>
      <c r="L88">
        <f t="shared" si="7"/>
        <v>-10.999703703703643</v>
      </c>
    </row>
    <row r="89" spans="1:12" x14ac:dyDescent="0.2">
      <c r="A89" t="s">
        <v>285</v>
      </c>
      <c r="B89">
        <v>2008</v>
      </c>
      <c r="C89" t="s">
        <v>124</v>
      </c>
      <c r="D89" t="s">
        <v>5</v>
      </c>
      <c r="E89" t="s">
        <v>202</v>
      </c>
      <c r="F89" s="75"/>
      <c r="G89" s="92">
        <v>6871</v>
      </c>
      <c r="H89" s="80"/>
      <c r="I89" s="80">
        <v>7015</v>
      </c>
      <c r="K89" s="98">
        <f t="shared" si="6"/>
        <v>144</v>
      </c>
      <c r="L89">
        <f t="shared" si="7"/>
        <v>8.5333333333333332</v>
      </c>
    </row>
    <row r="90" spans="1:12" x14ac:dyDescent="0.2">
      <c r="A90" t="s">
        <v>286</v>
      </c>
      <c r="B90">
        <v>2183</v>
      </c>
      <c r="C90" t="s">
        <v>120</v>
      </c>
      <c r="D90" t="s">
        <v>5</v>
      </c>
      <c r="E90" t="s">
        <v>202</v>
      </c>
      <c r="F90" s="75"/>
      <c r="G90" s="92">
        <v>8214.25</v>
      </c>
      <c r="H90" s="80"/>
      <c r="I90" s="80">
        <v>8639.5</v>
      </c>
      <c r="K90" s="98">
        <f t="shared" si="6"/>
        <v>425.25</v>
      </c>
      <c r="L90">
        <f t="shared" si="7"/>
        <v>25.2</v>
      </c>
    </row>
    <row r="91" spans="1:12" x14ac:dyDescent="0.2">
      <c r="A91" t="s">
        <v>287</v>
      </c>
      <c r="B91">
        <v>2907</v>
      </c>
      <c r="C91" t="s">
        <v>169</v>
      </c>
      <c r="D91" t="s">
        <v>5</v>
      </c>
      <c r="E91" t="s">
        <v>202</v>
      </c>
      <c r="F91" s="75"/>
      <c r="G91" s="92">
        <v>7402</v>
      </c>
      <c r="H91" s="80"/>
      <c r="I91" s="80">
        <v>7591</v>
      </c>
      <c r="K91" s="98">
        <f t="shared" si="6"/>
        <v>189</v>
      </c>
      <c r="L91">
        <f t="shared" si="7"/>
        <v>11.2</v>
      </c>
    </row>
    <row r="92" spans="1:12" x14ac:dyDescent="0.2">
      <c r="A92" t="s">
        <v>288</v>
      </c>
      <c r="B92">
        <v>2077</v>
      </c>
      <c r="C92" t="s">
        <v>170</v>
      </c>
      <c r="D92" t="s">
        <v>44</v>
      </c>
      <c r="E92" t="s">
        <v>202</v>
      </c>
      <c r="F92" s="75"/>
      <c r="G92" s="92">
        <v>6279.25</v>
      </c>
      <c r="H92" s="80"/>
      <c r="I92" s="80">
        <v>6382.75</v>
      </c>
      <c r="K92" s="98">
        <f t="shared" si="6"/>
        <v>103.5</v>
      </c>
      <c r="L92">
        <f t="shared" si="7"/>
        <v>6.1333333333333337</v>
      </c>
    </row>
    <row r="93" spans="1:12" x14ac:dyDescent="0.2">
      <c r="A93" t="s">
        <v>289</v>
      </c>
      <c r="B93">
        <v>4003</v>
      </c>
      <c r="C93" t="s">
        <v>171</v>
      </c>
      <c r="D93" t="s">
        <v>5</v>
      </c>
      <c r="E93" t="s">
        <v>202</v>
      </c>
      <c r="F93" s="75"/>
      <c r="G93" s="92">
        <v>12420.63</v>
      </c>
      <c r="H93" s="80"/>
      <c r="I93" s="80">
        <v>13652.5</v>
      </c>
      <c r="K93" s="98">
        <f t="shared" si="6"/>
        <v>1231.8700000000008</v>
      </c>
      <c r="L93">
        <f t="shared" si="7"/>
        <v>72.999703703703744</v>
      </c>
    </row>
    <row r="94" spans="1:12" x14ac:dyDescent="0.2">
      <c r="A94" t="s">
        <v>290</v>
      </c>
      <c r="B94">
        <v>2009</v>
      </c>
      <c r="C94" t="s">
        <v>123</v>
      </c>
      <c r="D94" t="s">
        <v>5</v>
      </c>
      <c r="E94" t="s">
        <v>202</v>
      </c>
      <c r="F94" s="75"/>
      <c r="G94" s="92">
        <v>6913.75</v>
      </c>
      <c r="H94" s="80"/>
      <c r="I94" s="80">
        <v>7048.75</v>
      </c>
      <c r="K94" s="98">
        <f t="shared" si="6"/>
        <v>135</v>
      </c>
      <c r="L94">
        <f t="shared" si="7"/>
        <v>8</v>
      </c>
    </row>
    <row r="95" spans="1:12" x14ac:dyDescent="0.2">
      <c r="A95" t="s">
        <v>291</v>
      </c>
      <c r="B95">
        <v>2010</v>
      </c>
      <c r="C95" t="s">
        <v>172</v>
      </c>
      <c r="D95" t="s">
        <v>5</v>
      </c>
      <c r="E95" t="s">
        <v>202</v>
      </c>
      <c r="F95" s="75"/>
      <c r="G95" s="92">
        <v>8315.5</v>
      </c>
      <c r="H95" s="80"/>
      <c r="I95" s="80">
        <v>8610.25</v>
      </c>
      <c r="K95" s="98">
        <f t="shared" si="6"/>
        <v>294.75</v>
      </c>
      <c r="L95">
        <f t="shared" si="7"/>
        <v>17.466666666666665</v>
      </c>
    </row>
    <row r="96" spans="1:12" x14ac:dyDescent="0.2">
      <c r="A96" t="s">
        <v>292</v>
      </c>
      <c r="B96">
        <v>2011</v>
      </c>
      <c r="C96" t="s">
        <v>121</v>
      </c>
      <c r="D96" t="s">
        <v>5</v>
      </c>
      <c r="E96" t="s">
        <v>202</v>
      </c>
      <c r="F96" s="75"/>
      <c r="G96" s="92">
        <v>8324.5</v>
      </c>
      <c r="H96" s="80"/>
      <c r="I96" s="80">
        <v>8747.5</v>
      </c>
      <c r="K96" s="98">
        <f t="shared" si="6"/>
        <v>423</v>
      </c>
      <c r="L96">
        <f t="shared" si="7"/>
        <v>25.066666666666666</v>
      </c>
    </row>
    <row r="97" spans="1:12" x14ac:dyDescent="0.2">
      <c r="A97" t="s">
        <v>293</v>
      </c>
      <c r="B97">
        <v>2099</v>
      </c>
      <c r="C97" t="s">
        <v>173</v>
      </c>
      <c r="D97" t="s">
        <v>44</v>
      </c>
      <c r="E97" t="s">
        <v>202</v>
      </c>
      <c r="F97" s="75"/>
      <c r="G97" s="92">
        <v>6574</v>
      </c>
      <c r="H97" s="80"/>
      <c r="I97" s="80">
        <v>6643.75</v>
      </c>
      <c r="K97" s="98">
        <f t="shared" si="6"/>
        <v>69.75</v>
      </c>
      <c r="L97">
        <f t="shared" si="7"/>
        <v>4.1333333333333337</v>
      </c>
    </row>
    <row r="98" spans="1:12" x14ac:dyDescent="0.2">
      <c r="A98" t="s">
        <v>294</v>
      </c>
      <c r="B98">
        <v>4004</v>
      </c>
      <c r="C98" t="s">
        <v>174</v>
      </c>
      <c r="D98" t="s">
        <v>44</v>
      </c>
      <c r="E98" t="s">
        <v>202</v>
      </c>
      <c r="F98" s="75"/>
      <c r="G98" s="92">
        <v>5800</v>
      </c>
      <c r="H98" s="80"/>
      <c r="I98" s="80">
        <v>8263.75</v>
      </c>
      <c r="K98" s="98">
        <f t="shared" si="6"/>
        <v>2463.75</v>
      </c>
      <c r="L98">
        <f t="shared" si="7"/>
        <v>146</v>
      </c>
    </row>
    <row r="99" spans="1:12" x14ac:dyDescent="0.2">
      <c r="A99" t="s">
        <v>295</v>
      </c>
      <c r="B99">
        <v>4020</v>
      </c>
      <c r="C99" t="s">
        <v>127</v>
      </c>
      <c r="D99" t="s">
        <v>5</v>
      </c>
      <c r="E99" t="s">
        <v>202</v>
      </c>
      <c r="F99" s="75"/>
      <c r="G99" s="92">
        <v>5518.75</v>
      </c>
      <c r="H99" s="80"/>
      <c r="I99" s="80">
        <v>7037.5</v>
      </c>
      <c r="K99" s="98">
        <f t="shared" si="6"/>
        <v>1518.75</v>
      </c>
      <c r="L99">
        <f t="shared" si="7"/>
        <v>90</v>
      </c>
    </row>
    <row r="100" spans="1:12" x14ac:dyDescent="0.2">
      <c r="A100" t="s">
        <v>296</v>
      </c>
      <c r="B100">
        <v>2012</v>
      </c>
      <c r="C100" t="s">
        <v>175</v>
      </c>
      <c r="D100" t="s">
        <v>44</v>
      </c>
      <c r="E100" t="s">
        <v>202</v>
      </c>
      <c r="F100" s="75"/>
      <c r="G100" s="92">
        <v>8874.6299999999992</v>
      </c>
      <c r="H100" s="80"/>
      <c r="I100" s="80">
        <v>8894.8799999999992</v>
      </c>
      <c r="K100" s="98">
        <f t="shared" si="6"/>
        <v>20.25</v>
      </c>
      <c r="L100">
        <f t="shared" si="7"/>
        <v>1.2</v>
      </c>
    </row>
    <row r="101" spans="1:12" x14ac:dyDescent="0.2">
      <c r="A101" t="s">
        <v>297</v>
      </c>
      <c r="B101">
        <v>4005</v>
      </c>
      <c r="C101" t="s">
        <v>122</v>
      </c>
      <c r="D101" t="s">
        <v>44</v>
      </c>
      <c r="E101" t="s">
        <v>202</v>
      </c>
      <c r="F101" s="75"/>
      <c r="G101" s="92">
        <v>16555</v>
      </c>
      <c r="H101" s="80"/>
      <c r="I101" s="80">
        <v>16065.63</v>
      </c>
      <c r="K101" s="98">
        <f t="shared" si="6"/>
        <v>-489.3700000000008</v>
      </c>
      <c r="L101">
        <f t="shared" si="7"/>
        <v>-28.999703703703752</v>
      </c>
    </row>
    <row r="102" spans="1:12" x14ac:dyDescent="0.2">
      <c r="A102" t="s">
        <v>298</v>
      </c>
      <c r="B102">
        <v>4006</v>
      </c>
      <c r="C102" t="s">
        <v>176</v>
      </c>
      <c r="D102" t="s">
        <v>5</v>
      </c>
      <c r="E102" t="s">
        <v>202</v>
      </c>
      <c r="F102" s="75"/>
      <c r="G102" s="92">
        <v>15880</v>
      </c>
      <c r="H102" s="80"/>
      <c r="I102" s="80">
        <v>15896.88</v>
      </c>
      <c r="J102" s="46"/>
      <c r="K102" s="98">
        <f t="shared" si="6"/>
        <v>16.8799999999992</v>
      </c>
      <c r="L102">
        <f t="shared" si="7"/>
        <v>1.0002962962962489</v>
      </c>
    </row>
    <row r="103" spans="1:12" x14ac:dyDescent="0.2">
      <c r="A103" t="s">
        <v>299</v>
      </c>
      <c r="B103">
        <v>2013</v>
      </c>
      <c r="C103" t="s">
        <v>131</v>
      </c>
      <c r="D103" t="s">
        <v>5</v>
      </c>
      <c r="E103" t="s">
        <v>202</v>
      </c>
      <c r="F103" s="75"/>
      <c r="G103" s="92">
        <v>10570</v>
      </c>
      <c r="H103" s="80"/>
      <c r="I103" s="80">
        <v>10756.75</v>
      </c>
      <c r="K103" s="98">
        <f t="shared" si="6"/>
        <v>186.75</v>
      </c>
      <c r="L103">
        <f t="shared" si="7"/>
        <v>11.066666666666666</v>
      </c>
    </row>
    <row r="104" spans="1:12" x14ac:dyDescent="0.2">
      <c r="A104" t="s">
        <v>300</v>
      </c>
      <c r="B104">
        <v>2014</v>
      </c>
      <c r="C104" t="s">
        <v>177</v>
      </c>
      <c r="D104" t="s">
        <v>5</v>
      </c>
      <c r="E104" t="s">
        <v>202</v>
      </c>
      <c r="F104" s="75"/>
      <c r="G104" s="92">
        <v>9919.75</v>
      </c>
      <c r="H104" s="80"/>
      <c r="I104" s="80">
        <v>9991.75</v>
      </c>
      <c r="K104" s="98">
        <f t="shared" si="6"/>
        <v>72</v>
      </c>
      <c r="L104">
        <f t="shared" si="7"/>
        <v>4.2666666666666666</v>
      </c>
    </row>
    <row r="105" spans="1:12" x14ac:dyDescent="0.2">
      <c r="A105" t="s">
        <v>301</v>
      </c>
      <c r="B105">
        <v>2088</v>
      </c>
      <c r="C105" t="s">
        <v>130</v>
      </c>
      <c r="D105" t="s">
        <v>5</v>
      </c>
      <c r="E105" t="s">
        <v>202</v>
      </c>
      <c r="F105" s="75"/>
      <c r="G105" s="92">
        <v>6340</v>
      </c>
      <c r="H105" s="80"/>
      <c r="I105" s="80">
        <v>6351.25</v>
      </c>
      <c r="K105" s="98">
        <f t="shared" si="6"/>
        <v>11.25</v>
      </c>
      <c r="L105">
        <f t="shared" si="7"/>
        <v>0.66666666666666663</v>
      </c>
    </row>
    <row r="106" spans="1:12" x14ac:dyDescent="0.2">
      <c r="A106" t="s">
        <v>302</v>
      </c>
      <c r="B106">
        <v>2015</v>
      </c>
      <c r="C106" t="s">
        <v>195</v>
      </c>
      <c r="D106" t="s">
        <v>5</v>
      </c>
      <c r="E106" t="s">
        <v>202</v>
      </c>
      <c r="F106" s="75"/>
      <c r="G106" s="92">
        <v>6832.75</v>
      </c>
      <c r="H106" s="80"/>
      <c r="I106" s="80">
        <v>7157.88</v>
      </c>
      <c r="K106" s="98">
        <f t="shared" si="6"/>
        <v>325.13000000000011</v>
      </c>
      <c r="L106">
        <f t="shared" si="7"/>
        <v>19.266962962962971</v>
      </c>
    </row>
    <row r="107" spans="1:12" x14ac:dyDescent="0.2">
      <c r="A107" t="s">
        <v>303</v>
      </c>
      <c r="B107">
        <v>2082</v>
      </c>
      <c r="C107" t="s">
        <v>15</v>
      </c>
      <c r="D107" t="s">
        <v>5</v>
      </c>
      <c r="E107" t="s">
        <v>202</v>
      </c>
      <c r="F107" s="75"/>
      <c r="G107" s="92">
        <v>6493</v>
      </c>
      <c r="H107" s="80"/>
      <c r="I107" s="80">
        <v>6583</v>
      </c>
      <c r="K107" s="98">
        <f t="shared" si="6"/>
        <v>90</v>
      </c>
      <c r="L107">
        <f t="shared" si="7"/>
        <v>5.333333333333333</v>
      </c>
    </row>
    <row r="108" spans="1:12" x14ac:dyDescent="0.2">
      <c r="A108" t="s">
        <v>304</v>
      </c>
      <c r="B108">
        <v>3000</v>
      </c>
      <c r="C108" t="s">
        <v>34</v>
      </c>
      <c r="D108" t="s">
        <v>5</v>
      </c>
      <c r="E108" t="s">
        <v>202</v>
      </c>
      <c r="F108" s="75"/>
      <c r="G108" s="92">
        <v>8229.6299999999992</v>
      </c>
      <c r="H108" s="80"/>
      <c r="I108" s="80">
        <v>7596.63</v>
      </c>
      <c r="K108" s="98">
        <f t="shared" si="6"/>
        <v>-632.99999999999909</v>
      </c>
      <c r="L108">
        <f t="shared" si="7"/>
        <v>-37.511111111111056</v>
      </c>
    </row>
    <row r="109" spans="1:12" x14ac:dyDescent="0.2">
      <c r="A109" t="s">
        <v>305</v>
      </c>
      <c r="B109">
        <v>2155</v>
      </c>
      <c r="C109" t="s">
        <v>23</v>
      </c>
      <c r="D109" t="s">
        <v>5</v>
      </c>
      <c r="E109" t="s">
        <v>202</v>
      </c>
      <c r="F109" s="75"/>
      <c r="G109" s="92">
        <v>8923</v>
      </c>
      <c r="H109" s="80"/>
      <c r="I109" s="80">
        <v>8997.25</v>
      </c>
      <c r="K109" s="98">
        <f t="shared" si="6"/>
        <v>74.25</v>
      </c>
      <c r="L109">
        <f t="shared" si="7"/>
        <v>4.4000000000000004</v>
      </c>
    </row>
    <row r="110" spans="1:12" x14ac:dyDescent="0.2">
      <c r="F110" s="75"/>
      <c r="G110" s="92"/>
      <c r="H110" s="80"/>
      <c r="I110" s="80"/>
    </row>
    <row r="111" spans="1:12" x14ac:dyDescent="0.2">
      <c r="E111" s="97" t="s">
        <v>178</v>
      </c>
      <c r="F111" s="124">
        <v>0</v>
      </c>
      <c r="G111" s="124">
        <f>SUM(G56:G109)</f>
        <v>601812.12</v>
      </c>
      <c r="H111" s="124">
        <f t="shared" ref="H111" si="8">SUM(H56:H108)</f>
        <v>0</v>
      </c>
      <c r="I111" s="124">
        <f>SUM(I56:I109)</f>
        <v>614040.3600000001</v>
      </c>
    </row>
    <row r="113" spans="3:12" x14ac:dyDescent="0.2">
      <c r="C113" s="97" t="s">
        <v>317</v>
      </c>
      <c r="D113" s="97" t="s">
        <v>320</v>
      </c>
      <c r="E113" t="s">
        <v>202</v>
      </c>
      <c r="G113" s="143">
        <f>SUMIF($E$3:$E$109,E113,$G$3:$G$109)</f>
        <v>630350.87000000011</v>
      </c>
      <c r="I113" s="143">
        <f>SUMIF($E$3:$E$109,E113,$I$3:$I$109)</f>
        <v>640604.1100000001</v>
      </c>
    </row>
    <row r="114" spans="3:12" x14ac:dyDescent="0.2">
      <c r="E114" t="s">
        <v>196</v>
      </c>
      <c r="G114" s="143"/>
      <c r="I114" s="143">
        <v>4303.75</v>
      </c>
    </row>
    <row r="115" spans="3:12" x14ac:dyDescent="0.2">
      <c r="E115" t="s">
        <v>203</v>
      </c>
      <c r="G115" s="143">
        <v>4810</v>
      </c>
      <c r="I115" s="143">
        <v>4945</v>
      </c>
    </row>
    <row r="116" spans="3:12" x14ac:dyDescent="0.2">
      <c r="E116" t="s">
        <v>147</v>
      </c>
      <c r="G116" s="143">
        <v>55966.23</v>
      </c>
      <c r="I116" s="143">
        <v>47564.84</v>
      </c>
      <c r="J116" s="167" t="s">
        <v>322</v>
      </c>
      <c r="L116" s="163" t="s">
        <v>323</v>
      </c>
    </row>
    <row r="117" spans="3:12" ht="13.5" thickBot="1" x14ac:dyDescent="0.25">
      <c r="G117" s="165">
        <f>SUM(G113:G116)</f>
        <v>691127.10000000009</v>
      </c>
      <c r="I117" s="165">
        <f>SUM(I113:I116)</f>
        <v>697417.70000000007</v>
      </c>
      <c r="J117" s="161">
        <f>'3a Academy &amp; SFC DFC &amp; SCA RB'!G76</f>
        <v>697417.70000000007</v>
      </c>
      <c r="L117" s="162">
        <f>I117-J117</f>
        <v>0</v>
      </c>
    </row>
    <row r="118" spans="3:12" ht="13.5" thickTop="1" x14ac:dyDescent="0.2">
      <c r="I118" s="166"/>
    </row>
    <row r="119" spans="3:12" x14ac:dyDescent="0.2">
      <c r="D119" s="97" t="s">
        <v>321</v>
      </c>
      <c r="E119" t="s">
        <v>6</v>
      </c>
      <c r="G119" s="143">
        <f>SUMIF($E$3:$E$109,E119,$G$3:$G$109)</f>
        <v>303364.5</v>
      </c>
      <c r="I119" s="143">
        <f>SUMIF($E$3:$E$109,E119,$I$3:$I$109)</f>
        <v>303596.39199999999</v>
      </c>
    </row>
    <row r="120" spans="3:12" x14ac:dyDescent="0.2">
      <c r="E120" t="s">
        <v>311</v>
      </c>
      <c r="G120" s="143">
        <v>22204.55</v>
      </c>
      <c r="I120" s="143">
        <v>22376.785500000002</v>
      </c>
      <c r="J120" s="163" t="s">
        <v>318</v>
      </c>
    </row>
    <row r="121" spans="3:12" x14ac:dyDescent="0.2">
      <c r="E121" t="s">
        <v>312</v>
      </c>
      <c r="G121" s="143">
        <v>6182.9</v>
      </c>
      <c r="I121" s="143">
        <v>6211.375</v>
      </c>
      <c r="J121" s="163" t="s">
        <v>318</v>
      </c>
    </row>
    <row r="122" spans="3:12" x14ac:dyDescent="0.2">
      <c r="E122" t="s">
        <v>313</v>
      </c>
      <c r="G122" s="143">
        <v>7818.3</v>
      </c>
      <c r="I122" s="143">
        <v>7858.0374999999995</v>
      </c>
      <c r="J122" s="163" t="s">
        <v>318</v>
      </c>
    </row>
    <row r="123" spans="3:12" x14ac:dyDescent="0.2">
      <c r="I123" s="143"/>
      <c r="J123" s="167" t="s">
        <v>324</v>
      </c>
      <c r="L123" s="163" t="s">
        <v>323</v>
      </c>
    </row>
    <row r="124" spans="3:12" ht="13.5" thickBot="1" x14ac:dyDescent="0.25">
      <c r="G124" s="165">
        <f>SUM(G119:G122)</f>
        <v>339570.25</v>
      </c>
      <c r="I124" s="165">
        <f>SUM(I119:I122)</f>
        <v>340042.58999999997</v>
      </c>
      <c r="J124" s="168">
        <f>'2a LA &amp; VA DFC School level'!H57</f>
        <v>340042.59</v>
      </c>
      <c r="L124" s="162">
        <f>I124-J124</f>
        <v>0</v>
      </c>
    </row>
    <row r="125" spans="3:12" ht="13.5" thickTop="1" x14ac:dyDescent="0.2">
      <c r="I125" s="164"/>
    </row>
    <row r="126" spans="3:12" x14ac:dyDescent="0.2">
      <c r="E126" s="163" t="s">
        <v>56</v>
      </c>
      <c r="G126" s="162">
        <f>G117+G124</f>
        <v>1030697.3500000001</v>
      </c>
      <c r="I126" s="162">
        <f>I117+I124</f>
        <v>1037460.29</v>
      </c>
      <c r="J126">
        <f>'3a Academy &amp; SFC DFC &amp; SCA RB'!G78</f>
        <v>0</v>
      </c>
    </row>
    <row r="128" spans="3:12" x14ac:dyDescent="0.2">
      <c r="E128" s="100" t="s">
        <v>325</v>
      </c>
      <c r="I128" s="169">
        <v>6497.5</v>
      </c>
    </row>
    <row r="130" spans="5:9" x14ac:dyDescent="0.2">
      <c r="E130" s="163" t="s">
        <v>329</v>
      </c>
      <c r="G130">
        <v>335469</v>
      </c>
      <c r="I130" s="162">
        <f>SUM(I126:I129)</f>
        <v>1043957.79</v>
      </c>
    </row>
    <row r="131" spans="5:9" x14ac:dyDescent="0.2">
      <c r="E131" s="163" t="s">
        <v>330</v>
      </c>
      <c r="G131" s="162">
        <f>G124-G130</f>
        <v>4101.25</v>
      </c>
    </row>
  </sheetData>
  <mergeCells count="2">
    <mergeCell ref="H1:I1"/>
    <mergeCell ref="F1:G1"/>
  </mergeCells>
  <phoneticPr fontId="6" type="noConversion"/>
  <conditionalFormatting sqref="E128">
    <cfRule type="expression" dxfId="3" priority="2">
      <formula>MOD(ROW(),2)=0</formula>
    </cfRule>
  </conditionalFormatting>
  <conditionalFormatting sqref="I128">
    <cfRule type="expression" dxfId="2" priority="1">
      <formula>MOD(ROW(),2)=0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14"/>
  <sheetViews>
    <sheetView workbookViewId="0">
      <selection activeCell="I50" activeCellId="3" sqref="I3:I38 I41:I44 I47 I50:I53"/>
    </sheetView>
  </sheetViews>
  <sheetFormatPr defaultRowHeight="12.75" x14ac:dyDescent="0.2"/>
  <cols>
    <col min="1" max="1" width="12.28515625" bestFit="1" customWidth="1"/>
    <col min="2" max="2" width="21.140625" bestFit="1" customWidth="1"/>
    <col min="3" max="3" width="17" bestFit="1" customWidth="1"/>
    <col min="4" max="4" width="20.7109375" bestFit="1" customWidth="1"/>
  </cols>
  <sheetData>
    <row r="1" spans="1:5" ht="25.5" x14ac:dyDescent="0.2">
      <c r="A1" s="102"/>
      <c r="B1" s="103" t="s">
        <v>104</v>
      </c>
      <c r="C1" s="104" t="s">
        <v>105</v>
      </c>
      <c r="D1" s="105" t="s">
        <v>53</v>
      </c>
    </row>
    <row r="2" spans="1:5" x14ac:dyDescent="0.2">
      <c r="A2" s="102"/>
      <c r="B2" s="103" t="s">
        <v>182</v>
      </c>
      <c r="C2" s="103" t="s">
        <v>182</v>
      </c>
      <c r="D2" s="103" t="s">
        <v>182</v>
      </c>
    </row>
    <row r="3" spans="1:5" x14ac:dyDescent="0.2">
      <c r="A3" s="31" t="s">
        <v>48</v>
      </c>
      <c r="B3" s="9">
        <v>11.25</v>
      </c>
      <c r="C3" s="30">
        <v>33.75</v>
      </c>
      <c r="D3" s="9">
        <v>4000</v>
      </c>
    </row>
    <row r="4" spans="1:5" x14ac:dyDescent="0.2">
      <c r="A4" s="32" t="s">
        <v>5</v>
      </c>
      <c r="B4" s="9">
        <v>11.25</v>
      </c>
      <c r="C4" s="30">
        <v>33.75</v>
      </c>
      <c r="D4" s="9">
        <v>4000</v>
      </c>
    </row>
    <row r="5" spans="1:5" x14ac:dyDescent="0.2">
      <c r="A5" s="32" t="s">
        <v>44</v>
      </c>
      <c r="B5" s="9">
        <v>16.875</v>
      </c>
      <c r="C5" s="30">
        <v>33.75</v>
      </c>
      <c r="D5" s="9">
        <v>4000</v>
      </c>
    </row>
    <row r="6" spans="1:5" ht="12" customHeight="1" x14ac:dyDescent="0.2">
      <c r="A6" s="32" t="s">
        <v>109</v>
      </c>
      <c r="B6" s="9">
        <v>22.5</v>
      </c>
      <c r="C6" s="30">
        <v>33.75</v>
      </c>
      <c r="D6" s="9">
        <v>4000</v>
      </c>
    </row>
    <row r="7" spans="1:5" ht="12" customHeight="1" x14ac:dyDescent="0.2">
      <c r="A7" s="32" t="s">
        <v>255</v>
      </c>
      <c r="B7" s="9"/>
      <c r="C7" s="30"/>
      <c r="D7" s="9">
        <v>4000</v>
      </c>
    </row>
    <row r="8" spans="1:5" x14ac:dyDescent="0.2">
      <c r="A8" s="32" t="s">
        <v>46</v>
      </c>
      <c r="B8" s="9">
        <v>33.75</v>
      </c>
      <c r="C8" s="30">
        <v>33.75</v>
      </c>
      <c r="D8" s="9">
        <v>4000</v>
      </c>
    </row>
    <row r="9" spans="1:5" x14ac:dyDescent="0.2">
      <c r="A9" s="32" t="s">
        <v>58</v>
      </c>
      <c r="B9" s="9">
        <v>33.75</v>
      </c>
      <c r="C9" s="30">
        <v>33.75</v>
      </c>
      <c r="D9" s="9">
        <v>4000</v>
      </c>
    </row>
    <row r="12" spans="1:5" x14ac:dyDescent="0.2">
      <c r="A12" s="140" t="s">
        <v>115</v>
      </c>
      <c r="B12" s="141"/>
      <c r="C12" s="67"/>
      <c r="D12" s="140"/>
      <c r="E12" s="50"/>
    </row>
    <row r="13" spans="1:5" x14ac:dyDescent="0.2">
      <c r="A13" s="140" t="s">
        <v>183</v>
      </c>
      <c r="B13" s="141"/>
      <c r="C13" s="67"/>
      <c r="D13" s="140"/>
      <c r="E13" s="50"/>
    </row>
    <row r="14" spans="1:5" x14ac:dyDescent="0.2">
      <c r="A14" s="140" t="s">
        <v>111</v>
      </c>
      <c r="B14" s="141"/>
      <c r="C14" s="67"/>
      <c r="D14" s="140"/>
      <c r="E14" s="68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2" workbookViewId="0">
      <selection activeCell="I50" activeCellId="3" sqref="I3:I38 I41:I44 I47 I50:I53"/>
    </sheetView>
  </sheetViews>
  <sheetFormatPr defaultRowHeight="12.75" x14ac:dyDescent="0.2"/>
  <cols>
    <col min="2" max="2" width="15.42578125" customWidth="1"/>
    <col min="3" max="3" width="17.7109375" customWidth="1"/>
    <col min="4" max="4" width="25.85546875" bestFit="1" customWidth="1"/>
    <col min="5" max="5" width="17.140625" customWidth="1"/>
    <col min="6" max="6" width="62.7109375" customWidth="1"/>
    <col min="7" max="7" width="16.42578125" bestFit="1" customWidth="1"/>
    <col min="8" max="8" width="16.42578125" customWidth="1"/>
  </cols>
  <sheetData>
    <row r="1" spans="1:8" x14ac:dyDescent="0.2">
      <c r="B1" s="47" t="s">
        <v>180</v>
      </c>
      <c r="C1" s="48"/>
      <c r="D1" s="48"/>
      <c r="E1" s="48"/>
      <c r="F1" s="48"/>
      <c r="G1" s="48"/>
      <c r="H1" s="48"/>
    </row>
    <row r="2" spans="1:8" x14ac:dyDescent="0.2">
      <c r="B2" s="47"/>
      <c r="C2" s="48"/>
      <c r="D2" s="48"/>
      <c r="E2" s="48"/>
      <c r="F2" s="48"/>
      <c r="G2" s="48"/>
      <c r="H2" s="48"/>
    </row>
    <row r="3" spans="1:8" ht="12.75" customHeight="1" x14ac:dyDescent="0.2">
      <c r="B3" s="183" t="s">
        <v>181</v>
      </c>
      <c r="C3" s="183"/>
      <c r="D3" s="183"/>
      <c r="E3" s="183"/>
      <c r="F3" s="183"/>
      <c r="G3" s="127"/>
      <c r="H3" s="127"/>
    </row>
    <row r="4" spans="1:8" ht="13.5" thickBot="1" x14ac:dyDescent="0.25">
      <c r="A4" s="72"/>
      <c r="B4" s="128"/>
      <c r="C4" s="128"/>
      <c r="D4" s="128"/>
      <c r="E4" s="128"/>
      <c r="F4" s="49"/>
      <c r="G4" s="50"/>
      <c r="H4" s="50"/>
    </row>
    <row r="5" spans="1:8" ht="26.25" thickBot="1" x14ac:dyDescent="0.25">
      <c r="B5" s="129"/>
      <c r="C5" s="130" t="s">
        <v>104</v>
      </c>
      <c r="D5" s="130" t="s">
        <v>105</v>
      </c>
      <c r="E5" s="130" t="s">
        <v>53</v>
      </c>
      <c r="F5" s="50"/>
      <c r="G5" s="51"/>
      <c r="H5" s="131" t="s">
        <v>106</v>
      </c>
    </row>
    <row r="6" spans="1:8" x14ac:dyDescent="0.2">
      <c r="B6" s="129"/>
      <c r="C6" s="130" t="s">
        <v>182</v>
      </c>
      <c r="D6" s="130" t="s">
        <v>182</v>
      </c>
      <c r="E6" s="130" t="s">
        <v>182</v>
      </c>
      <c r="F6" s="132"/>
      <c r="G6" s="133" t="s">
        <v>107</v>
      </c>
      <c r="H6" s="134">
        <v>93792444.200000003</v>
      </c>
    </row>
    <row r="7" spans="1:8" ht="13.5" thickBot="1" x14ac:dyDescent="0.25">
      <c r="B7" s="55" t="s">
        <v>108</v>
      </c>
      <c r="C7" s="135">
        <v>11.25</v>
      </c>
      <c r="D7" s="57">
        <v>33.75</v>
      </c>
      <c r="E7" s="136">
        <v>4000</v>
      </c>
      <c r="F7" s="50"/>
      <c r="G7" s="137" t="s">
        <v>60</v>
      </c>
      <c r="H7" s="134">
        <v>26778181.780000001</v>
      </c>
    </row>
    <row r="8" spans="1:8" ht="13.5" thickBot="1" x14ac:dyDescent="0.25">
      <c r="B8" s="55" t="s">
        <v>44</v>
      </c>
      <c r="C8" s="135">
        <v>16.875</v>
      </c>
      <c r="D8" s="57">
        <v>33.75</v>
      </c>
      <c r="E8" s="136">
        <v>4000</v>
      </c>
      <c r="F8" s="50"/>
      <c r="G8" s="51" t="s">
        <v>45</v>
      </c>
      <c r="H8" s="60">
        <v>120570625.98</v>
      </c>
    </row>
    <row r="9" spans="1:8" x14ac:dyDescent="0.2">
      <c r="B9" s="55" t="s">
        <v>109</v>
      </c>
      <c r="C9" s="135">
        <v>22.5</v>
      </c>
      <c r="D9" s="57">
        <v>33.75</v>
      </c>
      <c r="E9" s="136">
        <v>4000</v>
      </c>
      <c r="F9" s="50"/>
      <c r="G9" s="50"/>
      <c r="H9" s="50"/>
    </row>
    <row r="10" spans="1:8" x14ac:dyDescent="0.2">
      <c r="B10" s="61" t="s">
        <v>110</v>
      </c>
      <c r="C10" s="138">
        <v>33.75</v>
      </c>
      <c r="D10" s="63">
        <v>33.75</v>
      </c>
      <c r="E10" s="139">
        <v>4000</v>
      </c>
      <c r="F10" s="50"/>
      <c r="G10" s="50"/>
      <c r="H10" s="95"/>
    </row>
    <row r="11" spans="1:8" x14ac:dyDescent="0.2">
      <c r="B11" s="61" t="s">
        <v>110</v>
      </c>
      <c r="C11" s="62">
        <v>33.75</v>
      </c>
      <c r="D11" s="63">
        <v>33.75</v>
      </c>
      <c r="E11" s="64">
        <v>4000</v>
      </c>
      <c r="F11" s="50"/>
      <c r="G11" s="50"/>
      <c r="H11" s="95"/>
    </row>
    <row r="12" spans="1:8" x14ac:dyDescent="0.2">
      <c r="B12" s="140" t="s">
        <v>115</v>
      </c>
      <c r="C12" s="141"/>
      <c r="D12" s="67"/>
      <c r="E12" s="140"/>
      <c r="F12" s="50"/>
      <c r="G12" s="50"/>
      <c r="H12" s="50"/>
    </row>
    <row r="13" spans="1:8" x14ac:dyDescent="0.2">
      <c r="B13" s="140" t="s">
        <v>183</v>
      </c>
      <c r="C13" s="141"/>
      <c r="D13" s="67"/>
      <c r="E13" s="140"/>
      <c r="F13" s="50"/>
      <c r="G13" s="50"/>
      <c r="H13" s="50"/>
    </row>
    <row r="14" spans="1:8" x14ac:dyDescent="0.2">
      <c r="B14" s="140" t="s">
        <v>111</v>
      </c>
      <c r="C14" s="141"/>
      <c r="D14" s="67"/>
      <c r="E14" s="140"/>
      <c r="F14" s="68"/>
      <c r="G14" s="68"/>
      <c r="H14" s="68"/>
    </row>
    <row r="15" spans="1:8" ht="13.5" thickBot="1" x14ac:dyDescent="0.25">
      <c r="B15" s="65"/>
      <c r="C15" s="66"/>
      <c r="D15" s="67"/>
      <c r="E15" s="65"/>
      <c r="F15" s="68"/>
      <c r="G15" s="68"/>
      <c r="H15" s="68"/>
    </row>
    <row r="16" spans="1:8" ht="13.5" thickBot="1" x14ac:dyDescent="0.25">
      <c r="A16" s="73" t="s">
        <v>103</v>
      </c>
      <c r="B16" s="51" t="s">
        <v>61</v>
      </c>
      <c r="C16" s="51" t="s">
        <v>62</v>
      </c>
      <c r="D16" s="51" t="s">
        <v>63</v>
      </c>
      <c r="E16" s="51" t="s">
        <v>64</v>
      </c>
      <c r="F16" s="51" t="s">
        <v>2</v>
      </c>
      <c r="G16" s="51" t="s">
        <v>65</v>
      </c>
      <c r="H16" s="96" t="s">
        <v>106</v>
      </c>
    </row>
    <row r="17" spans="1:10" x14ac:dyDescent="0.2">
      <c r="A17">
        <f>VALUE(RIGHT(E17,4))</f>
        <v>2045</v>
      </c>
      <c r="B17" s="69">
        <v>122407</v>
      </c>
      <c r="C17" s="69">
        <v>892</v>
      </c>
      <c r="D17" s="69" t="s">
        <v>66</v>
      </c>
      <c r="E17" s="69">
        <v>8922045</v>
      </c>
      <c r="F17" s="69" t="s">
        <v>67</v>
      </c>
      <c r="G17" s="70"/>
      <c r="H17" s="71">
        <v>6553.75</v>
      </c>
      <c r="J17" s="74"/>
    </row>
    <row r="18" spans="1:10" x14ac:dyDescent="0.2">
      <c r="A18">
        <f t="shared" ref="A18:A57" si="0">VALUE(RIGHT(E18,4))</f>
        <v>2056</v>
      </c>
      <c r="B18" s="69">
        <v>122413</v>
      </c>
      <c r="C18" s="69">
        <v>892</v>
      </c>
      <c r="D18" s="69" t="s">
        <v>66</v>
      </c>
      <c r="E18" s="69">
        <v>8922056</v>
      </c>
      <c r="F18" s="69" t="s">
        <v>68</v>
      </c>
      <c r="G18" s="70"/>
      <c r="H18" s="71">
        <v>9097.3799999999992</v>
      </c>
      <c r="J18" s="74"/>
    </row>
    <row r="19" spans="1:10" x14ac:dyDescent="0.2">
      <c r="A19">
        <f t="shared" si="0"/>
        <v>2057</v>
      </c>
      <c r="B19" s="69">
        <v>122414</v>
      </c>
      <c r="C19" s="69">
        <v>892</v>
      </c>
      <c r="D19" s="69" t="s">
        <v>66</v>
      </c>
      <c r="E19" s="69">
        <v>8922057</v>
      </c>
      <c r="F19" s="69" t="s">
        <v>69</v>
      </c>
      <c r="G19" s="70"/>
      <c r="H19" s="71">
        <v>6553.75</v>
      </c>
      <c r="J19" s="74"/>
    </row>
    <row r="20" spans="1:10" x14ac:dyDescent="0.2">
      <c r="A20">
        <f t="shared" si="0"/>
        <v>2061</v>
      </c>
      <c r="B20" s="69">
        <v>122416</v>
      </c>
      <c r="C20" s="69">
        <v>892</v>
      </c>
      <c r="D20" s="69" t="s">
        <v>66</v>
      </c>
      <c r="E20" s="69">
        <v>8922061</v>
      </c>
      <c r="F20" s="69" t="s">
        <v>70</v>
      </c>
      <c r="G20" s="70"/>
      <c r="H20" s="71">
        <v>8576.5</v>
      </c>
      <c r="J20" s="74"/>
    </row>
    <row r="21" spans="1:10" x14ac:dyDescent="0.2">
      <c r="A21">
        <f t="shared" si="0"/>
        <v>2079</v>
      </c>
      <c r="B21" s="69">
        <v>122426</v>
      </c>
      <c r="C21" s="69">
        <v>892</v>
      </c>
      <c r="D21" s="69" t="s">
        <v>66</v>
      </c>
      <c r="E21" s="69">
        <v>8922079</v>
      </c>
      <c r="F21" s="69" t="s">
        <v>71</v>
      </c>
      <c r="G21" s="70"/>
      <c r="H21" s="71">
        <v>6850.75</v>
      </c>
      <c r="J21" s="74"/>
    </row>
    <row r="22" spans="1:10" x14ac:dyDescent="0.2">
      <c r="A22">
        <f t="shared" si="0"/>
        <v>2080</v>
      </c>
      <c r="B22" s="69">
        <v>122427</v>
      </c>
      <c r="C22" s="69">
        <v>892</v>
      </c>
      <c r="D22" s="69" t="s">
        <v>66</v>
      </c>
      <c r="E22" s="69">
        <v>8922080</v>
      </c>
      <c r="F22" s="69" t="s">
        <v>72</v>
      </c>
      <c r="G22" s="70"/>
      <c r="H22" s="71">
        <v>9303.25</v>
      </c>
      <c r="J22" s="74"/>
    </row>
    <row r="23" spans="1:10" x14ac:dyDescent="0.2">
      <c r="A23">
        <f t="shared" si="0"/>
        <v>2090</v>
      </c>
      <c r="B23" s="69">
        <v>122437</v>
      </c>
      <c r="C23" s="69">
        <v>892</v>
      </c>
      <c r="D23" s="69" t="s">
        <v>66</v>
      </c>
      <c r="E23" s="69">
        <v>8922090</v>
      </c>
      <c r="F23" s="69" t="s">
        <v>74</v>
      </c>
      <c r="G23" s="70"/>
      <c r="H23" s="71">
        <v>8916.25</v>
      </c>
      <c r="J23" s="74"/>
    </row>
    <row r="24" spans="1:10" x14ac:dyDescent="0.2">
      <c r="A24">
        <f t="shared" si="0"/>
        <v>2095</v>
      </c>
      <c r="B24" s="69">
        <v>122442</v>
      </c>
      <c r="C24" s="69">
        <v>892</v>
      </c>
      <c r="D24" s="69" t="s">
        <v>66</v>
      </c>
      <c r="E24" s="69">
        <v>8922095</v>
      </c>
      <c r="F24" s="69" t="s">
        <v>75</v>
      </c>
      <c r="G24" s="70"/>
      <c r="H24" s="71">
        <v>8821.75</v>
      </c>
      <c r="J24" s="74"/>
    </row>
    <row r="25" spans="1:10" x14ac:dyDescent="0.2">
      <c r="A25">
        <f t="shared" si="0"/>
        <v>2097</v>
      </c>
      <c r="B25" s="69">
        <v>122444</v>
      </c>
      <c r="C25" s="69">
        <v>892</v>
      </c>
      <c r="D25" s="69" t="s">
        <v>66</v>
      </c>
      <c r="E25" s="69">
        <v>8922097</v>
      </c>
      <c r="F25" s="69" t="s">
        <v>18</v>
      </c>
      <c r="G25" s="70"/>
      <c r="H25" s="71">
        <v>6452.5</v>
      </c>
      <c r="J25" s="74"/>
    </row>
    <row r="26" spans="1:10" x14ac:dyDescent="0.2">
      <c r="A26">
        <f t="shared" si="0"/>
        <v>2117</v>
      </c>
      <c r="B26" s="69">
        <v>122456</v>
      </c>
      <c r="C26" s="69">
        <v>892</v>
      </c>
      <c r="D26" s="69" t="s">
        <v>66</v>
      </c>
      <c r="E26" s="69">
        <v>8922117</v>
      </c>
      <c r="F26" s="69" t="s">
        <v>76</v>
      </c>
      <c r="G26" s="70"/>
      <c r="H26" s="71">
        <v>8779</v>
      </c>
      <c r="J26" s="74"/>
    </row>
    <row r="27" spans="1:10" x14ac:dyDescent="0.2">
      <c r="A27">
        <f t="shared" si="0"/>
        <v>2128</v>
      </c>
      <c r="B27" s="69">
        <v>122465</v>
      </c>
      <c r="C27" s="69">
        <v>892</v>
      </c>
      <c r="D27" s="69" t="s">
        <v>66</v>
      </c>
      <c r="E27" s="69">
        <v>8922128</v>
      </c>
      <c r="F27" s="69" t="s">
        <v>77</v>
      </c>
      <c r="G27" s="70"/>
      <c r="H27" s="71">
        <v>6542.5</v>
      </c>
      <c r="J27" s="74"/>
    </row>
    <row r="28" spans="1:10" x14ac:dyDescent="0.2">
      <c r="A28">
        <f t="shared" si="0"/>
        <v>2151</v>
      </c>
      <c r="B28" s="69">
        <v>122474</v>
      </c>
      <c r="C28" s="69">
        <v>892</v>
      </c>
      <c r="D28" s="69" t="s">
        <v>66</v>
      </c>
      <c r="E28" s="69">
        <v>8922151</v>
      </c>
      <c r="F28" s="69" t="s">
        <v>78</v>
      </c>
      <c r="G28" s="70"/>
      <c r="H28" s="71">
        <v>9134.5</v>
      </c>
      <c r="J28" s="74"/>
    </row>
    <row r="29" spans="1:10" x14ac:dyDescent="0.2">
      <c r="A29">
        <f t="shared" si="0"/>
        <v>2153</v>
      </c>
      <c r="B29" s="69">
        <v>122476</v>
      </c>
      <c r="C29" s="69">
        <v>892</v>
      </c>
      <c r="D29" s="69" t="s">
        <v>66</v>
      </c>
      <c r="E29" s="69">
        <v>8922153</v>
      </c>
      <c r="F29" s="69" t="s">
        <v>79</v>
      </c>
      <c r="G29" s="70"/>
      <c r="H29" s="71">
        <v>8866.75</v>
      </c>
      <c r="J29" s="74"/>
    </row>
    <row r="30" spans="1:10" x14ac:dyDescent="0.2">
      <c r="A30">
        <f t="shared" si="0"/>
        <v>2157</v>
      </c>
      <c r="B30" s="69">
        <v>122480</v>
      </c>
      <c r="C30" s="69">
        <v>892</v>
      </c>
      <c r="D30" s="69" t="s">
        <v>66</v>
      </c>
      <c r="E30" s="69">
        <v>8922157</v>
      </c>
      <c r="F30" s="69" t="s">
        <v>81</v>
      </c>
      <c r="G30" s="70"/>
      <c r="H30" s="71">
        <v>7386.25</v>
      </c>
      <c r="J30" s="74"/>
    </row>
    <row r="31" spans="1:10" x14ac:dyDescent="0.2">
      <c r="A31">
        <f t="shared" si="0"/>
        <v>2158</v>
      </c>
      <c r="B31" s="69">
        <v>122481</v>
      </c>
      <c r="C31" s="69">
        <v>892</v>
      </c>
      <c r="D31" s="69" t="s">
        <v>66</v>
      </c>
      <c r="E31" s="69">
        <v>8922158</v>
      </c>
      <c r="F31" s="69" t="s">
        <v>116</v>
      </c>
      <c r="G31" s="70"/>
      <c r="H31" s="71">
        <v>6558.25</v>
      </c>
      <c r="J31" s="74"/>
    </row>
    <row r="32" spans="1:10" x14ac:dyDescent="0.2">
      <c r="A32">
        <f t="shared" si="0"/>
        <v>2163</v>
      </c>
      <c r="B32" s="69">
        <v>122486</v>
      </c>
      <c r="C32" s="69">
        <v>892</v>
      </c>
      <c r="D32" s="69" t="s">
        <v>66</v>
      </c>
      <c r="E32" s="69">
        <v>8922163</v>
      </c>
      <c r="F32" s="69" t="s">
        <v>26</v>
      </c>
      <c r="G32" s="70"/>
      <c r="H32" s="71">
        <v>9148</v>
      </c>
      <c r="J32" s="74"/>
    </row>
    <row r="33" spans="1:10" x14ac:dyDescent="0.2">
      <c r="A33">
        <f t="shared" si="0"/>
        <v>2170</v>
      </c>
      <c r="B33" s="69">
        <v>122493</v>
      </c>
      <c r="C33" s="69">
        <v>892</v>
      </c>
      <c r="D33" s="69" t="s">
        <v>66</v>
      </c>
      <c r="E33" s="69">
        <v>8922170</v>
      </c>
      <c r="F33" s="69" t="s">
        <v>27</v>
      </c>
      <c r="G33" s="70"/>
      <c r="H33" s="71">
        <v>8988.25</v>
      </c>
      <c r="J33" s="74"/>
    </row>
    <row r="34" spans="1:10" x14ac:dyDescent="0.2">
      <c r="A34">
        <f t="shared" si="0"/>
        <v>2190</v>
      </c>
      <c r="B34" s="69">
        <v>122508</v>
      </c>
      <c r="C34" s="69">
        <v>892</v>
      </c>
      <c r="D34" s="69" t="s">
        <v>66</v>
      </c>
      <c r="E34" s="69">
        <v>8922190</v>
      </c>
      <c r="F34" s="69" t="s">
        <v>82</v>
      </c>
      <c r="G34" s="70"/>
      <c r="H34" s="71">
        <v>6184.75</v>
      </c>
      <c r="J34" s="74"/>
    </row>
    <row r="35" spans="1:10" x14ac:dyDescent="0.2">
      <c r="A35">
        <f t="shared" si="0"/>
        <v>2360</v>
      </c>
      <c r="B35" s="69">
        <v>122561</v>
      </c>
      <c r="C35" s="69">
        <v>892</v>
      </c>
      <c r="D35" s="69" t="s">
        <v>66</v>
      </c>
      <c r="E35" s="69">
        <v>8922360</v>
      </c>
      <c r="F35" s="69" t="s">
        <v>184</v>
      </c>
      <c r="G35" s="70"/>
      <c r="H35" s="71">
        <v>6655</v>
      </c>
      <c r="J35" s="74"/>
    </row>
    <row r="36" spans="1:10" x14ac:dyDescent="0.2">
      <c r="A36">
        <f t="shared" si="0"/>
        <v>2894</v>
      </c>
      <c r="B36" s="69">
        <v>122702</v>
      </c>
      <c r="C36" s="69">
        <v>892</v>
      </c>
      <c r="D36" s="69" t="s">
        <v>66</v>
      </c>
      <c r="E36" s="69">
        <v>8922894</v>
      </c>
      <c r="F36" s="69" t="s">
        <v>83</v>
      </c>
      <c r="G36" s="70"/>
      <c r="H36" s="71">
        <v>8707</v>
      </c>
      <c r="J36" s="74"/>
    </row>
    <row r="37" spans="1:10" x14ac:dyDescent="0.2">
      <c r="A37">
        <f t="shared" si="0"/>
        <v>2897</v>
      </c>
      <c r="B37" s="69">
        <v>122703</v>
      </c>
      <c r="C37" s="69">
        <v>892</v>
      </c>
      <c r="D37" s="69" t="s">
        <v>66</v>
      </c>
      <c r="E37" s="69">
        <v>8922897</v>
      </c>
      <c r="F37" s="69" t="s">
        <v>84</v>
      </c>
      <c r="G37" s="70"/>
      <c r="H37" s="71">
        <v>6448</v>
      </c>
      <c r="J37" s="74"/>
    </row>
    <row r="38" spans="1:10" x14ac:dyDescent="0.2">
      <c r="A38">
        <f t="shared" si="0"/>
        <v>2917</v>
      </c>
      <c r="B38" s="69">
        <v>122721</v>
      </c>
      <c r="C38" s="69">
        <v>892</v>
      </c>
      <c r="D38" s="69" t="s">
        <v>66</v>
      </c>
      <c r="E38" s="69">
        <v>8922917</v>
      </c>
      <c r="F38" s="69" t="s">
        <v>85</v>
      </c>
      <c r="G38" s="70"/>
      <c r="H38" s="71">
        <v>6133</v>
      </c>
      <c r="J38" s="74"/>
    </row>
    <row r="39" spans="1:10" x14ac:dyDescent="0.2">
      <c r="A39">
        <f t="shared" si="0"/>
        <v>2929</v>
      </c>
      <c r="B39" s="69">
        <v>122733</v>
      </c>
      <c r="C39" s="69">
        <v>892</v>
      </c>
      <c r="D39" s="69" t="s">
        <v>66</v>
      </c>
      <c r="E39" s="69">
        <v>8922929</v>
      </c>
      <c r="F39" s="69" t="s">
        <v>86</v>
      </c>
      <c r="G39" s="70"/>
      <c r="H39" s="71">
        <v>10329.25</v>
      </c>
      <c r="J39" s="74"/>
    </row>
    <row r="40" spans="1:10" x14ac:dyDescent="0.2">
      <c r="A40">
        <f t="shared" si="0"/>
        <v>2935</v>
      </c>
      <c r="B40" s="69">
        <v>122739</v>
      </c>
      <c r="C40" s="69">
        <v>892</v>
      </c>
      <c r="D40" s="69" t="s">
        <v>66</v>
      </c>
      <c r="E40" s="69">
        <v>8922935</v>
      </c>
      <c r="F40" s="69" t="s">
        <v>87</v>
      </c>
      <c r="G40" s="70"/>
      <c r="H40" s="71">
        <v>8090.5</v>
      </c>
      <c r="J40" s="74"/>
    </row>
    <row r="41" spans="1:10" x14ac:dyDescent="0.2">
      <c r="A41">
        <f t="shared" si="0"/>
        <v>3312</v>
      </c>
      <c r="B41" s="69">
        <v>122777</v>
      </c>
      <c r="C41" s="69">
        <v>892</v>
      </c>
      <c r="D41" s="69" t="s">
        <v>66</v>
      </c>
      <c r="E41" s="69">
        <v>8923312</v>
      </c>
      <c r="F41" s="69" t="s">
        <v>89</v>
      </c>
      <c r="G41" s="70" t="s">
        <v>60</v>
      </c>
      <c r="H41" s="71">
        <v>8159.4</v>
      </c>
      <c r="I41" t="s">
        <v>185</v>
      </c>
      <c r="J41" s="74"/>
    </row>
    <row r="42" spans="1:10" x14ac:dyDescent="0.2">
      <c r="A42">
        <f t="shared" si="0"/>
        <v>4026</v>
      </c>
      <c r="B42" s="69">
        <v>122828</v>
      </c>
      <c r="C42" s="69">
        <v>892</v>
      </c>
      <c r="D42" s="69" t="s">
        <v>66</v>
      </c>
      <c r="E42" s="69">
        <v>8924026</v>
      </c>
      <c r="F42" s="69" t="s">
        <v>117</v>
      </c>
      <c r="G42" s="70"/>
      <c r="H42" s="71">
        <v>26325.63</v>
      </c>
      <c r="I42" s="142" t="s">
        <v>187</v>
      </c>
      <c r="J42" s="74"/>
    </row>
    <row r="43" spans="1:10" x14ac:dyDescent="0.2">
      <c r="A43">
        <f t="shared" si="0"/>
        <v>7035</v>
      </c>
      <c r="B43" s="69">
        <v>122964</v>
      </c>
      <c r="C43" s="69">
        <v>892</v>
      </c>
      <c r="D43" s="69" t="s">
        <v>66</v>
      </c>
      <c r="E43" s="69">
        <v>8927035</v>
      </c>
      <c r="F43" s="69" t="s">
        <v>91</v>
      </c>
      <c r="G43" s="70"/>
      <c r="H43" s="71">
        <v>7307.5</v>
      </c>
      <c r="I43" s="142" t="s">
        <v>187</v>
      </c>
      <c r="J43" s="74"/>
    </row>
    <row r="44" spans="1:10" x14ac:dyDescent="0.2">
      <c r="A44">
        <f t="shared" si="0"/>
        <v>3326</v>
      </c>
      <c r="B44" s="69">
        <v>131005</v>
      </c>
      <c r="C44" s="69">
        <v>892</v>
      </c>
      <c r="D44" s="69" t="s">
        <v>66</v>
      </c>
      <c r="E44" s="69">
        <v>8923326</v>
      </c>
      <c r="F44" s="69" t="s">
        <v>38</v>
      </c>
      <c r="G44" s="70"/>
      <c r="H44" s="71">
        <v>8911.75</v>
      </c>
      <c r="J44" s="74"/>
    </row>
    <row r="45" spans="1:10" x14ac:dyDescent="0.2">
      <c r="A45">
        <f t="shared" si="0"/>
        <v>3327</v>
      </c>
      <c r="B45" s="69">
        <v>131006</v>
      </c>
      <c r="C45" s="69">
        <v>892</v>
      </c>
      <c r="D45" s="69" t="s">
        <v>66</v>
      </c>
      <c r="E45" s="69">
        <v>8923327</v>
      </c>
      <c r="F45" s="69" t="s">
        <v>39</v>
      </c>
      <c r="G45" s="70"/>
      <c r="H45" s="71">
        <v>7069</v>
      </c>
      <c r="J45" s="74"/>
    </row>
    <row r="46" spans="1:10" x14ac:dyDescent="0.2">
      <c r="A46">
        <f t="shared" si="0"/>
        <v>3329</v>
      </c>
      <c r="B46" s="69">
        <v>131007</v>
      </c>
      <c r="C46" s="69">
        <v>892</v>
      </c>
      <c r="D46" s="69" t="s">
        <v>66</v>
      </c>
      <c r="E46" s="69">
        <v>8923329</v>
      </c>
      <c r="F46" s="69" t="s">
        <v>41</v>
      </c>
      <c r="G46" s="70"/>
      <c r="H46" s="71">
        <v>9289.75</v>
      </c>
      <c r="J46" s="74"/>
    </row>
    <row r="47" spans="1:10" x14ac:dyDescent="0.2">
      <c r="A47">
        <f t="shared" si="0"/>
        <v>3328</v>
      </c>
      <c r="B47" s="69">
        <v>131017</v>
      </c>
      <c r="C47" s="69">
        <v>892</v>
      </c>
      <c r="D47" s="69" t="s">
        <v>66</v>
      </c>
      <c r="E47" s="69">
        <v>8923328</v>
      </c>
      <c r="F47" s="69" t="s">
        <v>40</v>
      </c>
      <c r="G47" s="70"/>
      <c r="H47" s="71">
        <v>6495.25</v>
      </c>
      <c r="J47" s="74"/>
    </row>
    <row r="48" spans="1:10" x14ac:dyDescent="0.2">
      <c r="A48">
        <f t="shared" si="0"/>
        <v>1109</v>
      </c>
      <c r="B48" s="69">
        <v>133164</v>
      </c>
      <c r="C48" s="69">
        <v>892</v>
      </c>
      <c r="D48" s="69" t="s">
        <v>66</v>
      </c>
      <c r="E48" s="69">
        <v>8921109</v>
      </c>
      <c r="F48" s="69" t="s">
        <v>51</v>
      </c>
      <c r="G48" s="70"/>
      <c r="H48" s="71">
        <v>4067.5</v>
      </c>
      <c r="J48" s="74"/>
    </row>
    <row r="49" spans="1:10" x14ac:dyDescent="0.2">
      <c r="A49">
        <f t="shared" si="0"/>
        <v>3323</v>
      </c>
      <c r="B49" s="69">
        <v>134841</v>
      </c>
      <c r="C49" s="69">
        <v>892</v>
      </c>
      <c r="D49" s="69" t="s">
        <v>66</v>
      </c>
      <c r="E49" s="69">
        <v>8923323</v>
      </c>
      <c r="F49" s="69" t="s">
        <v>93</v>
      </c>
      <c r="G49" s="70"/>
      <c r="H49" s="71">
        <v>8830.75</v>
      </c>
      <c r="J49" s="74"/>
    </row>
    <row r="50" spans="1:10" x14ac:dyDescent="0.2">
      <c r="A50">
        <f t="shared" si="0"/>
        <v>3324</v>
      </c>
      <c r="B50" s="69">
        <v>134842</v>
      </c>
      <c r="C50" s="69">
        <v>892</v>
      </c>
      <c r="D50" s="69" t="s">
        <v>66</v>
      </c>
      <c r="E50" s="69">
        <v>8923324</v>
      </c>
      <c r="F50" s="69" t="s">
        <v>94</v>
      </c>
      <c r="G50" s="70"/>
      <c r="H50" s="71">
        <v>6517.75</v>
      </c>
      <c r="J50" s="74"/>
    </row>
    <row r="51" spans="1:10" x14ac:dyDescent="0.2">
      <c r="A51">
        <f t="shared" si="0"/>
        <v>1012</v>
      </c>
      <c r="B51" s="69">
        <v>135108</v>
      </c>
      <c r="C51" s="69">
        <v>892</v>
      </c>
      <c r="D51" s="69" t="s">
        <v>66</v>
      </c>
      <c r="E51" s="69">
        <v>8921012</v>
      </c>
      <c r="F51" s="69" t="s">
        <v>95</v>
      </c>
      <c r="G51" s="70"/>
      <c r="H51" s="71">
        <v>4843.75</v>
      </c>
      <c r="J51" s="74"/>
    </row>
    <row r="52" spans="1:10" x14ac:dyDescent="0.2">
      <c r="A52">
        <f t="shared" si="0"/>
        <v>7042</v>
      </c>
      <c r="B52" s="69">
        <v>135573</v>
      </c>
      <c r="C52" s="69">
        <v>892</v>
      </c>
      <c r="D52" s="69" t="s">
        <v>66</v>
      </c>
      <c r="E52" s="69">
        <v>8927042</v>
      </c>
      <c r="F52" s="69" t="s">
        <v>96</v>
      </c>
      <c r="G52" s="70"/>
      <c r="H52" s="71">
        <v>9244.75</v>
      </c>
      <c r="I52" s="142" t="s">
        <v>187</v>
      </c>
      <c r="J52" s="74"/>
    </row>
    <row r="53" spans="1:10" x14ac:dyDescent="0.2">
      <c r="A53">
        <f t="shared" si="0"/>
        <v>3332</v>
      </c>
      <c r="B53" s="69">
        <v>136232</v>
      </c>
      <c r="C53" s="69">
        <v>892</v>
      </c>
      <c r="D53" s="69" t="s">
        <v>66</v>
      </c>
      <c r="E53" s="69">
        <v>8923332</v>
      </c>
      <c r="F53" s="69" t="s">
        <v>97</v>
      </c>
      <c r="G53" s="70"/>
      <c r="H53" s="71">
        <v>7960</v>
      </c>
      <c r="J53" s="74"/>
    </row>
    <row r="54" spans="1:10" x14ac:dyDescent="0.2">
      <c r="A54">
        <f t="shared" si="0"/>
        <v>2006</v>
      </c>
      <c r="B54" s="69">
        <v>139429</v>
      </c>
      <c r="C54" s="69">
        <v>892</v>
      </c>
      <c r="D54" s="69" t="s">
        <v>66</v>
      </c>
      <c r="E54" s="69">
        <v>8922006</v>
      </c>
      <c r="F54" s="69" t="s">
        <v>118</v>
      </c>
      <c r="G54" s="70"/>
      <c r="H54" s="71">
        <v>11652.93</v>
      </c>
      <c r="J54" s="74"/>
    </row>
    <row r="55" spans="1:10" x14ac:dyDescent="0.2">
      <c r="A55">
        <f t="shared" si="0"/>
        <v>2007</v>
      </c>
      <c r="B55" s="69">
        <v>139430</v>
      </c>
      <c r="C55" s="69">
        <v>892</v>
      </c>
      <c r="D55" s="69" t="s">
        <v>66</v>
      </c>
      <c r="E55" s="69">
        <v>8922007</v>
      </c>
      <c r="F55" s="69" t="s">
        <v>8</v>
      </c>
      <c r="G55" s="70"/>
      <c r="H55" s="71">
        <v>10214.5</v>
      </c>
      <c r="J55" s="74"/>
    </row>
    <row r="56" spans="1:10" x14ac:dyDescent="0.2">
      <c r="A56">
        <f t="shared" si="0"/>
        <v>2016</v>
      </c>
      <c r="B56" s="69">
        <v>142223</v>
      </c>
      <c r="C56" s="69">
        <v>892</v>
      </c>
      <c r="D56" s="69" t="s">
        <v>66</v>
      </c>
      <c r="E56" s="69">
        <v>8922016</v>
      </c>
      <c r="F56" s="69" t="s">
        <v>140</v>
      </c>
      <c r="G56" s="70"/>
      <c r="H56" s="71">
        <v>14075.5</v>
      </c>
      <c r="J56" s="74"/>
    </row>
    <row r="57" spans="1:10" x14ac:dyDescent="0.2">
      <c r="A57" t="e">
        <f t="shared" si="0"/>
        <v>#VALUE!</v>
      </c>
      <c r="B57" s="69"/>
      <c r="C57" s="69"/>
      <c r="D57" s="69"/>
      <c r="E57" s="69"/>
      <c r="F57" s="69"/>
      <c r="G57" s="70"/>
      <c r="H57" s="71">
        <v>340042.59</v>
      </c>
      <c r="I57" t="s">
        <v>186</v>
      </c>
      <c r="J57" s="74"/>
    </row>
  </sheetData>
  <autoFilter ref="A16:J57"/>
  <mergeCells count="1">
    <mergeCell ref="B3:F3"/>
  </mergeCells>
  <conditionalFormatting sqref="B17:H57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opLeftCell="A44" workbookViewId="0">
      <selection activeCell="I50" activeCellId="3" sqref="I3:I38 I41:I44 I47 I50:I53"/>
    </sheetView>
  </sheetViews>
  <sheetFormatPr defaultRowHeight="12.75" x14ac:dyDescent="0.2"/>
  <cols>
    <col min="4" max="4" width="10.42578125" bestFit="1" customWidth="1"/>
    <col min="5" max="5" width="8.28515625" bestFit="1" customWidth="1"/>
    <col min="6" max="6" width="65.28515625" bestFit="1" customWidth="1"/>
    <col min="7" max="7" width="10.28515625" bestFit="1" customWidth="1"/>
  </cols>
  <sheetData>
    <row r="1" spans="1:8" x14ac:dyDescent="0.2">
      <c r="B1" s="99" t="s">
        <v>188</v>
      </c>
      <c r="C1" s="99"/>
      <c r="D1" s="99"/>
      <c r="E1" s="100"/>
      <c r="F1" s="100"/>
      <c r="G1" s="101"/>
      <c r="H1" s="101"/>
    </row>
    <row r="2" spans="1:8" ht="13.5" thickBot="1" x14ac:dyDescent="0.25">
      <c r="B2" s="183" t="s">
        <v>189</v>
      </c>
      <c r="C2" s="183"/>
      <c r="D2" s="183"/>
      <c r="E2" s="183"/>
      <c r="F2" s="183"/>
      <c r="G2" s="101"/>
      <c r="H2" s="101"/>
    </row>
    <row r="3" spans="1:8" ht="39" thickBot="1" x14ac:dyDescent="0.25">
      <c r="B3" s="102"/>
      <c r="C3" s="103" t="s">
        <v>104</v>
      </c>
      <c r="D3" s="104" t="s">
        <v>105</v>
      </c>
      <c r="E3" s="105" t="s">
        <v>53</v>
      </c>
      <c r="F3" s="100"/>
      <c r="G3" s="51"/>
      <c r="H3" s="52" t="s">
        <v>106</v>
      </c>
    </row>
    <row r="4" spans="1:8" x14ac:dyDescent="0.2">
      <c r="B4" s="102"/>
      <c r="C4" s="103" t="s">
        <v>182</v>
      </c>
      <c r="D4" s="103" t="s">
        <v>182</v>
      </c>
      <c r="E4" s="103" t="s">
        <v>182</v>
      </c>
      <c r="F4" s="100"/>
      <c r="G4" s="53" t="s">
        <v>144</v>
      </c>
      <c r="H4" s="54">
        <v>79632161.650000006</v>
      </c>
    </row>
    <row r="5" spans="1:8" ht="13.5" thickBot="1" x14ac:dyDescent="0.25">
      <c r="B5" s="55" t="s">
        <v>108</v>
      </c>
      <c r="C5" s="56">
        <v>11.25</v>
      </c>
      <c r="D5" s="57">
        <v>33.75</v>
      </c>
      <c r="E5" s="58">
        <v>4000</v>
      </c>
      <c r="F5" s="100"/>
      <c r="G5" s="59" t="s">
        <v>145</v>
      </c>
      <c r="H5" s="106">
        <v>4392893.7300000004</v>
      </c>
    </row>
    <row r="6" spans="1:8" ht="13.5" thickBot="1" x14ac:dyDescent="0.25">
      <c r="B6" s="55" t="s">
        <v>44</v>
      </c>
      <c r="C6" s="56">
        <v>16.875</v>
      </c>
      <c r="D6" s="57">
        <v>33.75</v>
      </c>
      <c r="E6" s="58">
        <v>4000</v>
      </c>
      <c r="F6" s="100"/>
      <c r="G6" s="51" t="s">
        <v>45</v>
      </c>
      <c r="H6" s="60">
        <v>84025055.38000001</v>
      </c>
    </row>
    <row r="7" spans="1:8" x14ac:dyDescent="0.2">
      <c r="B7" s="55" t="s">
        <v>109</v>
      </c>
      <c r="C7" s="56">
        <v>22.5</v>
      </c>
      <c r="D7" s="57">
        <v>33.75</v>
      </c>
      <c r="E7" s="58">
        <v>4000</v>
      </c>
      <c r="F7" s="100"/>
      <c r="G7" s="101"/>
      <c r="H7" s="107"/>
    </row>
    <row r="8" spans="1:8" x14ac:dyDescent="0.2">
      <c r="B8" s="61" t="s">
        <v>110</v>
      </c>
      <c r="C8" s="62">
        <v>33.75</v>
      </c>
      <c r="D8" s="63">
        <v>33.75</v>
      </c>
      <c r="E8" s="64">
        <v>4000</v>
      </c>
      <c r="F8" s="100"/>
      <c r="G8" s="101"/>
      <c r="H8" s="101"/>
    </row>
    <row r="9" spans="1:8" x14ac:dyDescent="0.2">
      <c r="B9" s="65" t="s">
        <v>115</v>
      </c>
      <c r="C9" s="108"/>
      <c r="D9" s="109"/>
      <c r="E9" s="110"/>
      <c r="F9" s="100"/>
      <c r="G9" s="101"/>
      <c r="H9" s="101"/>
    </row>
    <row r="10" spans="1:8" x14ac:dyDescent="0.2">
      <c r="B10" s="110" t="s">
        <v>190</v>
      </c>
      <c r="C10" s="108"/>
      <c r="D10" s="109"/>
      <c r="E10" s="110"/>
      <c r="F10" s="100"/>
      <c r="G10" s="101"/>
      <c r="H10" s="101"/>
    </row>
    <row r="11" spans="1:8" x14ac:dyDescent="0.2">
      <c r="B11" s="101" t="s">
        <v>111</v>
      </c>
      <c r="C11" s="101"/>
      <c r="D11" s="101"/>
      <c r="E11" s="101"/>
      <c r="F11" s="100"/>
      <c r="G11" s="101"/>
      <c r="H11" s="101"/>
    </row>
    <row r="12" spans="1:8" x14ac:dyDescent="0.2">
      <c r="B12" s="111" t="s">
        <v>191</v>
      </c>
      <c r="C12" s="101"/>
      <c r="D12" s="101"/>
      <c r="E12" s="101"/>
      <c r="F12" s="100"/>
      <c r="G12" s="101"/>
      <c r="H12" s="101"/>
    </row>
    <row r="13" spans="1:8" x14ac:dyDescent="0.2">
      <c r="B13" s="112"/>
      <c r="C13" s="112"/>
      <c r="D13" s="112"/>
      <c r="E13" s="112"/>
      <c r="F13" s="112"/>
      <c r="G13" s="101"/>
      <c r="H13" s="101"/>
    </row>
    <row r="14" spans="1:8" x14ac:dyDescent="0.2">
      <c r="B14" s="113" t="s">
        <v>61</v>
      </c>
      <c r="C14" s="113" t="s">
        <v>62</v>
      </c>
      <c r="D14" s="113" t="s">
        <v>63</v>
      </c>
      <c r="E14" s="113" t="s">
        <v>146</v>
      </c>
      <c r="F14" s="113" t="s">
        <v>2</v>
      </c>
      <c r="G14" s="96" t="s">
        <v>106</v>
      </c>
      <c r="H14" s="101"/>
    </row>
    <row r="15" spans="1:8" x14ac:dyDescent="0.2">
      <c r="A15">
        <f>+VALUE(RIGHT(E15,4))</f>
        <v>8601</v>
      </c>
      <c r="B15" s="114">
        <v>130787</v>
      </c>
      <c r="C15" s="114">
        <v>892</v>
      </c>
      <c r="D15" s="115" t="s">
        <v>66</v>
      </c>
      <c r="E15" s="114">
        <v>8928601</v>
      </c>
      <c r="F15" s="115" t="s">
        <v>147</v>
      </c>
      <c r="G15" s="116">
        <v>47564.84</v>
      </c>
      <c r="H15" s="117"/>
    </row>
    <row r="16" spans="1:8" x14ac:dyDescent="0.2">
      <c r="A16">
        <f t="shared" ref="A16:A75" si="0">+VALUE(RIGHT(E16,4))</f>
        <v>6905</v>
      </c>
      <c r="B16" s="114">
        <v>134253</v>
      </c>
      <c r="C16" s="114">
        <v>892</v>
      </c>
      <c r="D16" s="115" t="s">
        <v>66</v>
      </c>
      <c r="E16" s="114">
        <v>8926905</v>
      </c>
      <c r="F16" s="115" t="s">
        <v>148</v>
      </c>
      <c r="G16" s="116">
        <v>16757.5</v>
      </c>
      <c r="H16" s="117"/>
    </row>
    <row r="17" spans="1:8" x14ac:dyDescent="0.2">
      <c r="A17">
        <f t="shared" si="0"/>
        <v>6919</v>
      </c>
      <c r="B17" s="114">
        <v>135685</v>
      </c>
      <c r="C17" s="114">
        <v>892</v>
      </c>
      <c r="D17" s="115" t="s">
        <v>66</v>
      </c>
      <c r="E17" s="114">
        <v>8926919</v>
      </c>
      <c r="F17" s="115" t="s">
        <v>138</v>
      </c>
      <c r="G17" s="116">
        <v>20126.88</v>
      </c>
      <c r="H17" s="117"/>
    </row>
    <row r="18" spans="1:8" x14ac:dyDescent="0.2">
      <c r="A18">
        <f t="shared" si="0"/>
        <v>6906</v>
      </c>
      <c r="B18" s="114">
        <v>135761</v>
      </c>
      <c r="C18" s="114">
        <v>892</v>
      </c>
      <c r="D18" s="115" t="s">
        <v>66</v>
      </c>
      <c r="E18" s="114">
        <v>8926906</v>
      </c>
      <c r="F18" s="115" t="s">
        <v>128</v>
      </c>
      <c r="G18" s="116">
        <v>17252.5</v>
      </c>
      <c r="H18" s="117"/>
    </row>
    <row r="19" spans="1:8" x14ac:dyDescent="0.2">
      <c r="A19">
        <f t="shared" si="0"/>
        <v>6907</v>
      </c>
      <c r="B19" s="114">
        <v>135881</v>
      </c>
      <c r="C19" s="114">
        <v>892</v>
      </c>
      <c r="D19" s="115" t="s">
        <v>66</v>
      </c>
      <c r="E19" s="114">
        <v>8926907</v>
      </c>
      <c r="F19" s="115" t="s">
        <v>149</v>
      </c>
      <c r="G19" s="116">
        <v>51119.5</v>
      </c>
      <c r="H19" s="117"/>
    </row>
    <row r="20" spans="1:8" x14ac:dyDescent="0.2">
      <c r="A20">
        <f t="shared" si="0"/>
        <v>4064</v>
      </c>
      <c r="B20" s="114">
        <v>136724</v>
      </c>
      <c r="C20" s="114">
        <v>892</v>
      </c>
      <c r="D20" s="115" t="s">
        <v>66</v>
      </c>
      <c r="E20" s="114">
        <v>8924064</v>
      </c>
      <c r="F20" s="115" t="s">
        <v>150</v>
      </c>
      <c r="G20" s="116">
        <v>20993.13</v>
      </c>
      <c r="H20" s="117"/>
    </row>
    <row r="21" spans="1:8" x14ac:dyDescent="0.2">
      <c r="A21">
        <f t="shared" si="0"/>
        <v>2081</v>
      </c>
      <c r="B21" s="114">
        <v>137182</v>
      </c>
      <c r="C21" s="114">
        <v>892</v>
      </c>
      <c r="D21" s="115" t="s">
        <v>66</v>
      </c>
      <c r="E21" s="114">
        <v>8922081</v>
      </c>
      <c r="F21" s="115" t="s">
        <v>151</v>
      </c>
      <c r="G21" s="116">
        <v>9933.25</v>
      </c>
      <c r="H21" s="117"/>
    </row>
    <row r="22" spans="1:8" x14ac:dyDescent="0.2">
      <c r="A22">
        <f t="shared" si="0"/>
        <v>4000</v>
      </c>
      <c r="B22" s="114">
        <v>137184</v>
      </c>
      <c r="C22" s="114">
        <v>892</v>
      </c>
      <c r="D22" s="115" t="s">
        <v>66</v>
      </c>
      <c r="E22" s="114">
        <v>8924000</v>
      </c>
      <c r="F22" s="115" t="s">
        <v>152</v>
      </c>
      <c r="G22" s="116">
        <v>15295</v>
      </c>
      <c r="H22" s="117"/>
    </row>
    <row r="23" spans="1:8" x14ac:dyDescent="0.2">
      <c r="A23">
        <f t="shared" si="0"/>
        <v>3319</v>
      </c>
      <c r="B23" s="114">
        <v>137425</v>
      </c>
      <c r="C23" s="114">
        <v>892</v>
      </c>
      <c r="D23" s="115" t="s">
        <v>66</v>
      </c>
      <c r="E23" s="114">
        <v>8923319</v>
      </c>
      <c r="F23" s="115" t="s">
        <v>153</v>
      </c>
      <c r="G23" s="116">
        <v>6774.25</v>
      </c>
      <c r="H23" s="117"/>
    </row>
    <row r="24" spans="1:8" x14ac:dyDescent="0.2">
      <c r="A24">
        <f t="shared" si="0"/>
        <v>3320</v>
      </c>
      <c r="B24" s="114">
        <v>137439</v>
      </c>
      <c r="C24" s="114">
        <v>892</v>
      </c>
      <c r="D24" s="115" t="s">
        <v>66</v>
      </c>
      <c r="E24" s="114">
        <v>8923320</v>
      </c>
      <c r="F24" s="115" t="s">
        <v>154</v>
      </c>
      <c r="G24" s="116">
        <v>6646</v>
      </c>
      <c r="H24" s="117"/>
    </row>
    <row r="25" spans="1:8" x14ac:dyDescent="0.2">
      <c r="A25">
        <f t="shared" si="0"/>
        <v>2898</v>
      </c>
      <c r="B25" s="114">
        <v>137443</v>
      </c>
      <c r="C25" s="114">
        <v>892</v>
      </c>
      <c r="D25" s="115" t="s">
        <v>66</v>
      </c>
      <c r="E25" s="114">
        <v>8922898</v>
      </c>
      <c r="F25" s="115" t="s">
        <v>192</v>
      </c>
      <c r="G25" s="116">
        <v>6556</v>
      </c>
      <c r="H25" s="117"/>
    </row>
    <row r="26" spans="1:8" x14ac:dyDescent="0.2">
      <c r="A26">
        <f t="shared" si="0"/>
        <v>2110</v>
      </c>
      <c r="B26" s="114">
        <v>137480</v>
      </c>
      <c r="C26" s="114">
        <v>892</v>
      </c>
      <c r="D26" s="115" t="s">
        <v>66</v>
      </c>
      <c r="E26" s="114">
        <v>8922110</v>
      </c>
      <c r="F26" s="115" t="s">
        <v>156</v>
      </c>
      <c r="G26" s="116">
        <v>11688.25</v>
      </c>
      <c r="H26" s="117"/>
    </row>
    <row r="27" spans="1:8" x14ac:dyDescent="0.2">
      <c r="A27">
        <f t="shared" si="0"/>
        <v>2074</v>
      </c>
      <c r="B27" s="114">
        <v>137525</v>
      </c>
      <c r="C27" s="114">
        <v>892</v>
      </c>
      <c r="D27" s="115" t="s">
        <v>66</v>
      </c>
      <c r="E27" s="114">
        <v>8922074</v>
      </c>
      <c r="F27" s="115" t="s">
        <v>157</v>
      </c>
      <c r="G27" s="116">
        <v>6439</v>
      </c>
      <c r="H27" s="117"/>
    </row>
    <row r="28" spans="1:8" x14ac:dyDescent="0.2">
      <c r="A28">
        <f t="shared" si="0"/>
        <v>3331</v>
      </c>
      <c r="B28" s="114">
        <v>137526</v>
      </c>
      <c r="C28" s="114">
        <v>892</v>
      </c>
      <c r="D28" s="115" t="s">
        <v>66</v>
      </c>
      <c r="E28" s="114">
        <v>8923331</v>
      </c>
      <c r="F28" s="115" t="s">
        <v>133</v>
      </c>
      <c r="G28" s="116">
        <v>6506.5</v>
      </c>
      <c r="H28" s="117"/>
    </row>
    <row r="29" spans="1:8" x14ac:dyDescent="0.2">
      <c r="A29">
        <f t="shared" si="0"/>
        <v>2939</v>
      </c>
      <c r="B29" s="114">
        <v>137550</v>
      </c>
      <c r="C29" s="114">
        <v>892</v>
      </c>
      <c r="D29" s="115" t="s">
        <v>66</v>
      </c>
      <c r="E29" s="114">
        <v>8922939</v>
      </c>
      <c r="F29" s="115" t="s">
        <v>125</v>
      </c>
      <c r="G29" s="116">
        <v>7195</v>
      </c>
      <c r="H29" s="117"/>
    </row>
    <row r="30" spans="1:8" x14ac:dyDescent="0.2">
      <c r="A30">
        <f t="shared" si="0"/>
        <v>3330</v>
      </c>
      <c r="B30" s="114">
        <v>137786</v>
      </c>
      <c r="C30" s="114">
        <v>892</v>
      </c>
      <c r="D30" s="115" t="s">
        <v>66</v>
      </c>
      <c r="E30" s="114">
        <v>8923330</v>
      </c>
      <c r="F30" s="115" t="s">
        <v>158</v>
      </c>
      <c r="G30" s="116">
        <v>8032</v>
      </c>
      <c r="H30" s="117"/>
    </row>
    <row r="31" spans="1:8" x14ac:dyDescent="0.2">
      <c r="A31">
        <f t="shared" si="0"/>
        <v>4615</v>
      </c>
      <c r="B31" s="114">
        <v>137798</v>
      </c>
      <c r="C31" s="114">
        <v>892</v>
      </c>
      <c r="D31" s="115" t="s">
        <v>66</v>
      </c>
      <c r="E31" s="114">
        <v>8924615</v>
      </c>
      <c r="F31" s="115" t="s">
        <v>159</v>
      </c>
      <c r="G31" s="116">
        <v>42908.13</v>
      </c>
      <c r="H31" s="117"/>
    </row>
    <row r="32" spans="1:8" x14ac:dyDescent="0.2">
      <c r="A32">
        <f t="shared" si="0"/>
        <v>7026</v>
      </c>
      <c r="B32" s="114">
        <v>137915</v>
      </c>
      <c r="C32" s="114">
        <v>892</v>
      </c>
      <c r="D32" s="115" t="s">
        <v>66</v>
      </c>
      <c r="E32" s="114">
        <v>8927026</v>
      </c>
      <c r="F32" s="115" t="s">
        <v>126</v>
      </c>
      <c r="G32" s="116">
        <v>7476.25</v>
      </c>
      <c r="H32" s="117"/>
    </row>
    <row r="33" spans="1:8" x14ac:dyDescent="0.2">
      <c r="A33">
        <f t="shared" si="0"/>
        <v>1100</v>
      </c>
      <c r="B33" s="114">
        <v>138264</v>
      </c>
      <c r="C33" s="114">
        <v>892</v>
      </c>
      <c r="D33" s="115" t="s">
        <v>66</v>
      </c>
      <c r="E33" s="114">
        <v>8921100</v>
      </c>
      <c r="F33" s="115" t="s">
        <v>160</v>
      </c>
      <c r="G33" s="116">
        <v>4945</v>
      </c>
      <c r="H33" s="117"/>
    </row>
    <row r="34" spans="1:8" x14ac:dyDescent="0.2">
      <c r="A34">
        <f t="shared" si="0"/>
        <v>3318</v>
      </c>
      <c r="B34" s="114">
        <v>138338</v>
      </c>
      <c r="C34" s="114">
        <v>892</v>
      </c>
      <c r="D34" s="115" t="s">
        <v>66</v>
      </c>
      <c r="E34" s="114">
        <v>8923318</v>
      </c>
      <c r="F34" s="115" t="s">
        <v>129</v>
      </c>
      <c r="G34" s="116">
        <v>6643.75</v>
      </c>
      <c r="H34" s="117"/>
    </row>
    <row r="35" spans="1:8" x14ac:dyDescent="0.2">
      <c r="A35">
        <f t="shared" si="0"/>
        <v>3313</v>
      </c>
      <c r="B35" s="114">
        <v>138339</v>
      </c>
      <c r="C35" s="114">
        <v>892</v>
      </c>
      <c r="D35" s="115" t="s">
        <v>66</v>
      </c>
      <c r="E35" s="114">
        <v>8923313</v>
      </c>
      <c r="F35" s="115" t="s">
        <v>135</v>
      </c>
      <c r="G35" s="116">
        <v>6616.75</v>
      </c>
      <c r="H35" s="117"/>
    </row>
    <row r="36" spans="1:8" x14ac:dyDescent="0.2">
      <c r="A36">
        <f t="shared" si="0"/>
        <v>3317</v>
      </c>
      <c r="B36" s="114">
        <v>138340</v>
      </c>
      <c r="C36" s="114">
        <v>892</v>
      </c>
      <c r="D36" s="115" t="s">
        <v>66</v>
      </c>
      <c r="E36" s="114">
        <v>8923317</v>
      </c>
      <c r="F36" s="115" t="s">
        <v>137</v>
      </c>
      <c r="G36" s="116">
        <v>8758.75</v>
      </c>
      <c r="H36" s="117"/>
    </row>
    <row r="37" spans="1:8" x14ac:dyDescent="0.2">
      <c r="A37">
        <f t="shared" si="0"/>
        <v>5404</v>
      </c>
      <c r="B37" s="114">
        <v>138341</v>
      </c>
      <c r="C37" s="114">
        <v>892</v>
      </c>
      <c r="D37" s="115" t="s">
        <v>66</v>
      </c>
      <c r="E37" s="114">
        <v>8925404</v>
      </c>
      <c r="F37" s="115" t="s">
        <v>161</v>
      </c>
      <c r="G37" s="116">
        <v>23906.880000000001</v>
      </c>
      <c r="H37" s="117"/>
    </row>
    <row r="38" spans="1:8" x14ac:dyDescent="0.2">
      <c r="A38">
        <f t="shared" si="0"/>
        <v>2003</v>
      </c>
      <c r="B38" s="114">
        <v>138508</v>
      </c>
      <c r="C38" s="114">
        <v>892</v>
      </c>
      <c r="D38" s="115" t="s">
        <v>66</v>
      </c>
      <c r="E38" s="114">
        <v>8922003</v>
      </c>
      <c r="F38" s="115" t="s">
        <v>162</v>
      </c>
      <c r="G38" s="116">
        <v>7795.75</v>
      </c>
      <c r="H38" s="117"/>
    </row>
    <row r="39" spans="1:8" x14ac:dyDescent="0.2">
      <c r="A39">
        <f t="shared" si="0"/>
        <v>2118</v>
      </c>
      <c r="B39" s="114">
        <v>138663</v>
      </c>
      <c r="C39" s="114">
        <v>892</v>
      </c>
      <c r="D39" s="115" t="s">
        <v>66</v>
      </c>
      <c r="E39" s="114">
        <v>8922118</v>
      </c>
      <c r="F39" s="115" t="s">
        <v>164</v>
      </c>
      <c r="G39" s="116">
        <v>9247</v>
      </c>
      <c r="H39" s="117"/>
    </row>
    <row r="40" spans="1:8" x14ac:dyDescent="0.2">
      <c r="A40">
        <f t="shared" si="0"/>
        <v>2152</v>
      </c>
      <c r="B40" s="114">
        <v>138740</v>
      </c>
      <c r="C40" s="114">
        <v>892</v>
      </c>
      <c r="D40" s="115" t="s">
        <v>66</v>
      </c>
      <c r="E40" s="114">
        <v>8922152</v>
      </c>
      <c r="F40" s="115" t="s">
        <v>165</v>
      </c>
      <c r="G40" s="116">
        <v>9008.5</v>
      </c>
      <c r="H40" s="117"/>
    </row>
    <row r="41" spans="1:8" x14ac:dyDescent="0.2">
      <c r="A41">
        <f t="shared" si="0"/>
        <v>2906</v>
      </c>
      <c r="B41" s="114">
        <v>138741</v>
      </c>
      <c r="C41" s="114">
        <v>892</v>
      </c>
      <c r="D41" s="115" t="s">
        <v>66</v>
      </c>
      <c r="E41" s="114">
        <v>8922906</v>
      </c>
      <c r="F41" s="115" t="s">
        <v>166</v>
      </c>
      <c r="G41" s="116">
        <v>8529.25</v>
      </c>
      <c r="H41" s="117"/>
    </row>
    <row r="42" spans="1:8" x14ac:dyDescent="0.2">
      <c r="A42">
        <f t="shared" si="0"/>
        <v>2002</v>
      </c>
      <c r="B42" s="114">
        <v>138800</v>
      </c>
      <c r="C42" s="114">
        <v>892</v>
      </c>
      <c r="D42" s="115" t="s">
        <v>66</v>
      </c>
      <c r="E42" s="114">
        <v>8922002</v>
      </c>
      <c r="F42" s="115" t="s">
        <v>119</v>
      </c>
      <c r="G42" s="116">
        <v>11686</v>
      </c>
      <c r="H42" s="117"/>
    </row>
    <row r="43" spans="1:8" x14ac:dyDescent="0.2">
      <c r="A43">
        <f t="shared" si="0"/>
        <v>3321</v>
      </c>
      <c r="B43" s="114">
        <v>138814</v>
      </c>
      <c r="C43" s="114">
        <v>892</v>
      </c>
      <c r="D43" s="115" t="s">
        <v>66</v>
      </c>
      <c r="E43" s="114">
        <v>8923321</v>
      </c>
      <c r="F43" s="115" t="s">
        <v>134</v>
      </c>
      <c r="G43" s="116">
        <v>6432.25</v>
      </c>
      <c r="H43" s="117"/>
    </row>
    <row r="44" spans="1:8" x14ac:dyDescent="0.2">
      <c r="A44">
        <f t="shared" si="0"/>
        <v>3311</v>
      </c>
      <c r="B44" s="114">
        <v>139217</v>
      </c>
      <c r="C44" s="114">
        <v>892</v>
      </c>
      <c r="D44" s="115" t="s">
        <v>66</v>
      </c>
      <c r="E44" s="114">
        <v>8923311</v>
      </c>
      <c r="F44" s="115" t="s">
        <v>132</v>
      </c>
      <c r="G44" s="116">
        <v>6527.88</v>
      </c>
      <c r="H44" s="117"/>
    </row>
    <row r="45" spans="1:8" x14ac:dyDescent="0.2">
      <c r="A45">
        <f t="shared" si="0"/>
        <v>2004</v>
      </c>
      <c r="B45" s="114">
        <v>139232</v>
      </c>
      <c r="C45" s="114">
        <v>892</v>
      </c>
      <c r="D45" s="115" t="s">
        <v>66</v>
      </c>
      <c r="E45" s="114">
        <v>8922004</v>
      </c>
      <c r="F45" s="115" t="s">
        <v>167</v>
      </c>
      <c r="G45" s="116">
        <v>8952.25</v>
      </c>
      <c r="H45" s="117"/>
    </row>
    <row r="46" spans="1:8" x14ac:dyDescent="0.2">
      <c r="A46">
        <f t="shared" si="0"/>
        <v>2005</v>
      </c>
      <c r="B46" s="114">
        <v>139326</v>
      </c>
      <c r="C46" s="114">
        <v>892</v>
      </c>
      <c r="D46" s="115" t="s">
        <v>66</v>
      </c>
      <c r="E46" s="114">
        <v>8922005</v>
      </c>
      <c r="F46" s="115" t="s">
        <v>168</v>
      </c>
      <c r="G46" s="116">
        <v>6412.9</v>
      </c>
      <c r="H46" s="117"/>
    </row>
    <row r="47" spans="1:8" x14ac:dyDescent="0.2">
      <c r="A47">
        <f t="shared" si="0"/>
        <v>3316</v>
      </c>
      <c r="B47" s="114">
        <v>139490</v>
      </c>
      <c r="C47" s="114">
        <v>892</v>
      </c>
      <c r="D47" s="115" t="s">
        <v>66</v>
      </c>
      <c r="E47" s="114">
        <v>8923316</v>
      </c>
      <c r="F47" s="115" t="s">
        <v>136</v>
      </c>
      <c r="G47" s="116">
        <v>6446.65</v>
      </c>
      <c r="H47" s="117"/>
    </row>
    <row r="48" spans="1:8" x14ac:dyDescent="0.2">
      <c r="A48">
        <f t="shared" si="0"/>
        <v>4462</v>
      </c>
      <c r="B48" s="114">
        <v>139765</v>
      </c>
      <c r="C48" s="114">
        <v>892</v>
      </c>
      <c r="D48" s="115" t="s">
        <v>66</v>
      </c>
      <c r="E48" s="114">
        <v>8924462</v>
      </c>
      <c r="F48" s="115" t="s">
        <v>139</v>
      </c>
      <c r="G48" s="116">
        <v>21758.13</v>
      </c>
      <c r="H48" s="117"/>
    </row>
    <row r="49" spans="1:8" x14ac:dyDescent="0.2">
      <c r="A49">
        <f t="shared" si="0"/>
        <v>2008</v>
      </c>
      <c r="B49" s="114">
        <v>140017</v>
      </c>
      <c r="C49" s="114">
        <v>892</v>
      </c>
      <c r="D49" s="115" t="s">
        <v>66</v>
      </c>
      <c r="E49" s="114">
        <v>8922008</v>
      </c>
      <c r="F49" s="115" t="s">
        <v>124</v>
      </c>
      <c r="G49" s="116">
        <v>7015</v>
      </c>
      <c r="H49" s="117"/>
    </row>
    <row r="50" spans="1:8" x14ac:dyDescent="0.2">
      <c r="A50">
        <f t="shared" si="0"/>
        <v>2183</v>
      </c>
      <c r="B50" s="114">
        <v>140231</v>
      </c>
      <c r="C50" s="114">
        <v>892</v>
      </c>
      <c r="D50" s="115" t="s">
        <v>66</v>
      </c>
      <c r="E50" s="114">
        <v>8922183</v>
      </c>
      <c r="F50" s="115" t="s">
        <v>120</v>
      </c>
      <c r="G50" s="116">
        <v>8639.5</v>
      </c>
      <c r="H50" s="117"/>
    </row>
    <row r="51" spans="1:8" x14ac:dyDescent="0.2">
      <c r="A51">
        <f t="shared" si="0"/>
        <v>2907</v>
      </c>
      <c r="B51" s="114">
        <v>140239</v>
      </c>
      <c r="C51" s="114">
        <v>892</v>
      </c>
      <c r="D51" s="115" t="s">
        <v>66</v>
      </c>
      <c r="E51" s="114">
        <v>8922907</v>
      </c>
      <c r="F51" s="115" t="s">
        <v>169</v>
      </c>
      <c r="G51" s="116">
        <v>7591</v>
      </c>
      <c r="H51" s="117"/>
    </row>
    <row r="52" spans="1:8" x14ac:dyDescent="0.2">
      <c r="A52">
        <f t="shared" si="0"/>
        <v>2077</v>
      </c>
      <c r="B52" s="114">
        <v>140303</v>
      </c>
      <c r="C52" s="114">
        <v>892</v>
      </c>
      <c r="D52" s="115" t="s">
        <v>66</v>
      </c>
      <c r="E52" s="114">
        <v>8922077</v>
      </c>
      <c r="F52" s="115" t="s">
        <v>170</v>
      </c>
      <c r="G52" s="116">
        <v>6382.75</v>
      </c>
      <c r="H52" s="117"/>
    </row>
    <row r="53" spans="1:8" x14ac:dyDescent="0.2">
      <c r="A53">
        <f t="shared" si="0"/>
        <v>4003</v>
      </c>
      <c r="B53" s="114">
        <v>140369</v>
      </c>
      <c r="C53" s="114">
        <v>892</v>
      </c>
      <c r="D53" s="115" t="s">
        <v>66</v>
      </c>
      <c r="E53" s="114">
        <v>8924003</v>
      </c>
      <c r="F53" s="115" t="s">
        <v>171</v>
      </c>
      <c r="G53" s="116">
        <v>13652.5</v>
      </c>
      <c r="H53" s="117"/>
    </row>
    <row r="54" spans="1:8" x14ac:dyDescent="0.2">
      <c r="A54">
        <f t="shared" si="0"/>
        <v>2009</v>
      </c>
      <c r="B54" s="114">
        <v>140548</v>
      </c>
      <c r="C54" s="114">
        <v>892</v>
      </c>
      <c r="D54" s="115" t="s">
        <v>66</v>
      </c>
      <c r="E54" s="114">
        <v>8922009</v>
      </c>
      <c r="F54" s="115" t="s">
        <v>123</v>
      </c>
      <c r="G54" s="116">
        <v>7048.75</v>
      </c>
      <c r="H54" s="117"/>
    </row>
    <row r="55" spans="1:8" x14ac:dyDescent="0.2">
      <c r="A55">
        <f t="shared" si="0"/>
        <v>2010</v>
      </c>
      <c r="B55" s="114">
        <v>140550</v>
      </c>
      <c r="C55" s="114">
        <v>892</v>
      </c>
      <c r="D55" s="115" t="s">
        <v>66</v>
      </c>
      <c r="E55" s="114">
        <v>8922010</v>
      </c>
      <c r="F55" s="115" t="s">
        <v>193</v>
      </c>
      <c r="G55" s="116">
        <v>8610.25</v>
      </c>
      <c r="H55" s="117"/>
    </row>
    <row r="56" spans="1:8" x14ac:dyDescent="0.2">
      <c r="A56">
        <f t="shared" si="0"/>
        <v>2011</v>
      </c>
      <c r="B56" s="114">
        <v>140555</v>
      </c>
      <c r="C56" s="114">
        <v>892</v>
      </c>
      <c r="D56" s="115" t="s">
        <v>66</v>
      </c>
      <c r="E56" s="114">
        <v>8922011</v>
      </c>
      <c r="F56" s="115" t="s">
        <v>121</v>
      </c>
      <c r="G56" s="116">
        <v>8747.5</v>
      </c>
      <c r="H56" s="117"/>
    </row>
    <row r="57" spans="1:8" x14ac:dyDescent="0.2">
      <c r="A57">
        <f t="shared" si="0"/>
        <v>2099</v>
      </c>
      <c r="B57" s="114">
        <v>140715</v>
      </c>
      <c r="C57" s="114">
        <v>892</v>
      </c>
      <c r="D57" s="115" t="s">
        <v>66</v>
      </c>
      <c r="E57" s="114">
        <v>8922099</v>
      </c>
      <c r="F57" s="115" t="s">
        <v>173</v>
      </c>
      <c r="G57" s="116">
        <v>6643.75</v>
      </c>
      <c r="H57" s="117"/>
    </row>
    <row r="58" spans="1:8" x14ac:dyDescent="0.2">
      <c r="A58">
        <f t="shared" si="0"/>
        <v>4004</v>
      </c>
      <c r="B58" s="114">
        <v>140984</v>
      </c>
      <c r="C58" s="114">
        <v>892</v>
      </c>
      <c r="D58" s="115" t="s">
        <v>66</v>
      </c>
      <c r="E58" s="114">
        <v>8924004</v>
      </c>
      <c r="F58" s="115" t="s">
        <v>174</v>
      </c>
      <c r="G58" s="116">
        <v>8263.75</v>
      </c>
      <c r="H58" s="117"/>
    </row>
    <row r="59" spans="1:8" x14ac:dyDescent="0.2">
      <c r="A59">
        <f t="shared" si="0"/>
        <v>4020</v>
      </c>
      <c r="B59" s="114">
        <v>141010</v>
      </c>
      <c r="C59" s="114">
        <v>892</v>
      </c>
      <c r="D59" s="115" t="s">
        <v>66</v>
      </c>
      <c r="E59" s="114">
        <v>8924020</v>
      </c>
      <c r="F59" s="115" t="s">
        <v>127</v>
      </c>
      <c r="G59" s="116">
        <v>7037.5</v>
      </c>
      <c r="H59" s="117"/>
    </row>
    <row r="60" spans="1:8" x14ac:dyDescent="0.2">
      <c r="A60">
        <f t="shared" si="0"/>
        <v>2012</v>
      </c>
      <c r="B60" s="114">
        <v>141334</v>
      </c>
      <c r="C60" s="114">
        <v>892</v>
      </c>
      <c r="D60" s="115" t="s">
        <v>66</v>
      </c>
      <c r="E60" s="114">
        <v>8922012</v>
      </c>
      <c r="F60" s="115" t="s">
        <v>175</v>
      </c>
      <c r="G60" s="116">
        <v>8894.8799999999992</v>
      </c>
      <c r="H60" s="117"/>
    </row>
    <row r="61" spans="1:8" x14ac:dyDescent="0.2">
      <c r="A61">
        <f t="shared" si="0"/>
        <v>4005</v>
      </c>
      <c r="B61" s="114">
        <v>141335</v>
      </c>
      <c r="C61" s="114">
        <v>892</v>
      </c>
      <c r="D61" s="115" t="s">
        <v>66</v>
      </c>
      <c r="E61" s="114">
        <v>8924005</v>
      </c>
      <c r="F61" s="115" t="s">
        <v>122</v>
      </c>
      <c r="G61" s="116">
        <v>16065.63</v>
      </c>
      <c r="H61" s="117"/>
    </row>
    <row r="62" spans="1:8" x14ac:dyDescent="0.2">
      <c r="A62">
        <f t="shared" si="0"/>
        <v>4006</v>
      </c>
      <c r="B62" s="114">
        <v>141363</v>
      </c>
      <c r="C62" s="114">
        <v>892</v>
      </c>
      <c r="D62" s="115" t="s">
        <v>66</v>
      </c>
      <c r="E62" s="114">
        <v>8924006</v>
      </c>
      <c r="F62" s="115" t="s">
        <v>176</v>
      </c>
      <c r="G62" s="116">
        <v>15896.88</v>
      </c>
      <c r="H62" s="117"/>
    </row>
    <row r="63" spans="1:8" x14ac:dyDescent="0.2">
      <c r="A63">
        <f t="shared" si="0"/>
        <v>2013</v>
      </c>
      <c r="B63" s="114">
        <v>141396</v>
      </c>
      <c r="C63" s="114">
        <v>892</v>
      </c>
      <c r="D63" s="115" t="s">
        <v>66</v>
      </c>
      <c r="E63" s="114">
        <v>8922013</v>
      </c>
      <c r="F63" s="115" t="s">
        <v>131</v>
      </c>
      <c r="G63" s="116">
        <v>10756.75</v>
      </c>
      <c r="H63" s="117"/>
    </row>
    <row r="64" spans="1:8" x14ac:dyDescent="0.2">
      <c r="A64">
        <f t="shared" si="0"/>
        <v>2014</v>
      </c>
      <c r="B64" s="114">
        <v>141397</v>
      </c>
      <c r="C64" s="114">
        <v>892</v>
      </c>
      <c r="D64" s="115" t="s">
        <v>66</v>
      </c>
      <c r="E64" s="114">
        <v>8922014</v>
      </c>
      <c r="F64" s="115" t="s">
        <v>177</v>
      </c>
      <c r="G64" s="116">
        <v>9991.75</v>
      </c>
      <c r="H64" s="117"/>
    </row>
    <row r="65" spans="1:8" x14ac:dyDescent="0.2">
      <c r="A65">
        <f t="shared" si="0"/>
        <v>2088</v>
      </c>
      <c r="B65" s="114">
        <v>141586</v>
      </c>
      <c r="C65" s="114">
        <v>892</v>
      </c>
      <c r="D65" s="115" t="s">
        <v>66</v>
      </c>
      <c r="E65" s="114">
        <v>8922088</v>
      </c>
      <c r="F65" s="115" t="s">
        <v>194</v>
      </c>
      <c r="G65" s="116">
        <v>6351.25</v>
      </c>
      <c r="H65" s="117"/>
    </row>
    <row r="66" spans="1:8" x14ac:dyDescent="0.2">
      <c r="A66">
        <f t="shared" si="0"/>
        <v>2015</v>
      </c>
      <c r="B66" s="114">
        <v>141664</v>
      </c>
      <c r="C66" s="114">
        <v>892</v>
      </c>
      <c r="D66" s="115" t="s">
        <v>66</v>
      </c>
      <c r="E66" s="114">
        <v>8922015</v>
      </c>
      <c r="F66" s="115" t="s">
        <v>195</v>
      </c>
      <c r="G66" s="116">
        <v>7157.88</v>
      </c>
      <c r="H66" s="117"/>
    </row>
    <row r="67" spans="1:8" x14ac:dyDescent="0.2">
      <c r="A67">
        <f t="shared" si="0"/>
        <v>1103</v>
      </c>
      <c r="B67" s="114">
        <v>141942</v>
      </c>
      <c r="C67" s="114">
        <v>892</v>
      </c>
      <c r="D67" s="115" t="s">
        <v>66</v>
      </c>
      <c r="E67" s="114">
        <v>8921103</v>
      </c>
      <c r="F67" s="115" t="s">
        <v>196</v>
      </c>
      <c r="G67" s="116">
        <v>4303.75</v>
      </c>
      <c r="H67" s="117"/>
    </row>
    <row r="68" spans="1:8" x14ac:dyDescent="0.2">
      <c r="A68">
        <f t="shared" si="0"/>
        <v>3000</v>
      </c>
      <c r="B68">
        <v>143015</v>
      </c>
      <c r="C68">
        <v>892</v>
      </c>
      <c r="D68" t="s">
        <v>66</v>
      </c>
      <c r="E68">
        <v>8923000</v>
      </c>
      <c r="F68" t="s">
        <v>88</v>
      </c>
      <c r="G68">
        <v>7596.63</v>
      </c>
    </row>
    <row r="69" spans="1:8" x14ac:dyDescent="0.2">
      <c r="A69">
        <f t="shared" si="0"/>
        <v>2082</v>
      </c>
      <c r="B69">
        <v>143060</v>
      </c>
      <c r="C69">
        <v>892</v>
      </c>
      <c r="D69" t="s">
        <v>66</v>
      </c>
      <c r="E69">
        <v>8922082</v>
      </c>
      <c r="F69" t="s">
        <v>73</v>
      </c>
      <c r="G69">
        <v>6583</v>
      </c>
    </row>
    <row r="70" spans="1:8" x14ac:dyDescent="0.2">
      <c r="A70">
        <f t="shared" si="0"/>
        <v>2155</v>
      </c>
      <c r="B70">
        <v>143796</v>
      </c>
      <c r="C70">
        <v>892</v>
      </c>
      <c r="D70" t="s">
        <v>66</v>
      </c>
      <c r="E70">
        <v>8922155</v>
      </c>
      <c r="F70" t="s">
        <v>80</v>
      </c>
      <c r="G70">
        <v>8997.25</v>
      </c>
    </row>
    <row r="71" spans="1:8" x14ac:dyDescent="0.2">
      <c r="A71">
        <f t="shared" si="0"/>
        <v>1111</v>
      </c>
      <c r="B71">
        <v>144022</v>
      </c>
      <c r="C71">
        <v>892</v>
      </c>
      <c r="D71" t="s">
        <v>66</v>
      </c>
      <c r="E71">
        <v>8921111</v>
      </c>
      <c r="F71" t="s">
        <v>197</v>
      </c>
      <c r="G71">
        <v>6801.25</v>
      </c>
    </row>
    <row r="72" spans="1:8" x14ac:dyDescent="0.2">
      <c r="A72">
        <f t="shared" si="0"/>
        <v>1112</v>
      </c>
      <c r="B72">
        <v>144023</v>
      </c>
      <c r="C72">
        <v>892</v>
      </c>
      <c r="D72" t="s">
        <v>66</v>
      </c>
      <c r="E72">
        <v>8921112</v>
      </c>
      <c r="F72" t="s">
        <v>198</v>
      </c>
      <c r="G72">
        <v>7746.25</v>
      </c>
    </row>
    <row r="73" spans="1:8" x14ac:dyDescent="0.2">
      <c r="A73">
        <f t="shared" si="0"/>
        <v>7040</v>
      </c>
      <c r="B73">
        <v>144320</v>
      </c>
      <c r="C73">
        <v>892</v>
      </c>
      <c r="D73" t="s">
        <v>66</v>
      </c>
      <c r="E73">
        <v>8927040</v>
      </c>
      <c r="F73" t="s">
        <v>199</v>
      </c>
      <c r="G73">
        <v>6025</v>
      </c>
    </row>
    <row r="74" spans="1:8" x14ac:dyDescent="0.2">
      <c r="A74">
        <f t="shared" si="0"/>
        <v>7033</v>
      </c>
      <c r="B74">
        <v>144321</v>
      </c>
      <c r="C74">
        <v>892</v>
      </c>
      <c r="D74" t="s">
        <v>66</v>
      </c>
      <c r="E74">
        <v>8927033</v>
      </c>
      <c r="F74" t="s">
        <v>200</v>
      </c>
      <c r="G74">
        <v>5991.25</v>
      </c>
    </row>
    <row r="75" spans="1:8" x14ac:dyDescent="0.2">
      <c r="A75">
        <f t="shared" si="0"/>
        <v>4008</v>
      </c>
      <c r="B75">
        <v>144487</v>
      </c>
      <c r="C75">
        <v>892</v>
      </c>
      <c r="D75" t="s">
        <v>66</v>
      </c>
      <c r="E75">
        <v>8924008</v>
      </c>
      <c r="F75" t="s">
        <v>163</v>
      </c>
      <c r="G75">
        <v>15694.38</v>
      </c>
    </row>
    <row r="76" spans="1:8" x14ac:dyDescent="0.2">
      <c r="G76" s="170">
        <f>SUM(G15:G75)</f>
        <v>697417.70000000007</v>
      </c>
      <c r="H76" s="163" t="s">
        <v>327</v>
      </c>
    </row>
    <row r="77" spans="1:8" x14ac:dyDescent="0.2">
      <c r="G77" s="97">
        <v>340043</v>
      </c>
      <c r="H77" s="163" t="s">
        <v>328</v>
      </c>
    </row>
    <row r="79" spans="1:8" x14ac:dyDescent="0.2">
      <c r="G79" s="170">
        <f>SUM(G76:G78)</f>
        <v>1037460.7000000001</v>
      </c>
      <c r="H79" s="163" t="s">
        <v>326</v>
      </c>
    </row>
  </sheetData>
  <autoFilter ref="A14:H77"/>
  <mergeCells count="1">
    <mergeCell ref="B2:F2"/>
  </mergeCells>
  <conditionalFormatting sqref="B15:G67">
    <cfRule type="expression" dxfId="0" priority="1">
      <formula>MOD(ROW(),2)=0</formula>
    </cfRule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DFC</vt:lpstr>
      <vt:lpstr>Rates</vt:lpstr>
      <vt:lpstr>2a LA &amp; VA DFC School level</vt:lpstr>
      <vt:lpstr>3a Academy &amp; SFC DFC &amp; SCA RB</vt:lpstr>
    </vt:vector>
  </TitlesOfParts>
  <Company>Nottingham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Sukhmanie Kaur</cp:lastModifiedBy>
  <cp:lastPrinted>2017-08-09T10:33:23Z</cp:lastPrinted>
  <dcterms:created xsi:type="dcterms:W3CDTF">2014-02-19T08:29:01Z</dcterms:created>
  <dcterms:modified xsi:type="dcterms:W3CDTF">2017-08-25T07:57:54Z</dcterms:modified>
</cp:coreProperties>
</file>